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210" tabRatio="784" firstSheet="1" activeTab="1"/>
  </bookViews>
  <sheets>
    <sheet name="RESUMO DE ORÇAMENTO" sheetId="3" state="hidden" r:id="rId1"/>
    <sheet name="Planilha" sheetId="12" r:id="rId2"/>
  </sheets>
  <definedNames>
    <definedName name="_xlnm._FilterDatabase" localSheetId="1" hidden="1">Planilha!$B$1:$J$187</definedName>
    <definedName name="_xlnm.Print_Area" localSheetId="1">Planilha!$B$2:$I$160</definedName>
    <definedName name="_xlnm.Print_Titles" localSheetId="1">Planilha!$2:$4</definedName>
  </definedNames>
  <calcPr calcId="162913"/>
</workbook>
</file>

<file path=xl/calcChain.xml><?xml version="1.0" encoding="utf-8"?>
<calcChain xmlns="http://schemas.openxmlformats.org/spreadsheetml/2006/main">
  <c r="E72" i="12" l="1"/>
  <c r="E71" i="12"/>
  <c r="H109" i="12" l="1"/>
  <c r="H90" i="12"/>
  <c r="H88" i="12"/>
  <c r="I88" i="12" s="1"/>
  <c r="H107" i="12"/>
  <c r="H108" i="12"/>
  <c r="H112" i="12"/>
  <c r="H105" i="12"/>
  <c r="H104" i="12"/>
  <c r="H91" i="12" l="1"/>
  <c r="H89" i="12"/>
  <c r="H103" i="12"/>
  <c r="H110" i="12" l="1"/>
  <c r="H111" i="12"/>
  <c r="H51" i="12"/>
  <c r="H71" i="12" l="1"/>
  <c r="H77" i="12"/>
  <c r="H72" i="12" l="1"/>
  <c r="H63" i="12"/>
  <c r="H134" i="12"/>
  <c r="H75" i="12" l="1"/>
  <c r="H80" i="12"/>
  <c r="H135" i="12"/>
  <c r="H125" i="12"/>
  <c r="H124" i="12" l="1"/>
  <c r="H126" i="12"/>
  <c r="H127" i="12"/>
  <c r="H55" i="12"/>
  <c r="H64" i="12"/>
  <c r="H67" i="12"/>
  <c r="H121" i="12"/>
  <c r="C118" i="12"/>
  <c r="H47" i="12"/>
  <c r="H50" i="12"/>
  <c r="H36" i="12"/>
  <c r="H37" i="12"/>
  <c r="H38" i="12"/>
  <c r="H41" i="12"/>
  <c r="H32" i="12"/>
  <c r="H27" i="12"/>
  <c r="H28" i="12"/>
  <c r="H29" i="12"/>
  <c r="H31" i="12"/>
  <c r="H16" i="12"/>
  <c r="H17" i="12"/>
  <c r="H19" i="12"/>
  <c r="H146" i="12"/>
  <c r="H145" i="12"/>
  <c r="H144" i="12"/>
  <c r="H138" i="12"/>
  <c r="H139" i="12"/>
  <c r="H140" i="12"/>
  <c r="H141" i="12"/>
  <c r="H142" i="12"/>
  <c r="H143" i="12"/>
  <c r="H147" i="12"/>
  <c r="H149" i="12"/>
  <c r="H151" i="12"/>
  <c r="H7" i="12"/>
  <c r="H12" i="12"/>
  <c r="H13" i="12"/>
  <c r="H14" i="12"/>
  <c r="H15" i="12"/>
  <c r="H18" i="12"/>
  <c r="H21" i="12"/>
  <c r="H22" i="12"/>
  <c r="H23" i="12"/>
  <c r="H42" i="12"/>
  <c r="H8" i="12"/>
  <c r="H57" i="12"/>
  <c r="H58" i="12"/>
  <c r="H59" i="12"/>
  <c r="H128" i="12"/>
  <c r="H131" i="12"/>
  <c r="H132" i="12"/>
  <c r="H10" i="12"/>
  <c r="H74" i="12" l="1"/>
  <c r="H79" i="12"/>
  <c r="H49" i="12"/>
  <c r="H11" i="12"/>
  <c r="I11" i="12" s="1"/>
  <c r="H54" i="12"/>
  <c r="H130" i="12"/>
  <c r="H129" i="12"/>
  <c r="H102" i="12"/>
  <c r="H150" i="12"/>
  <c r="I7" i="12"/>
  <c r="I17" i="12"/>
  <c r="I13" i="12"/>
  <c r="I16" i="12"/>
  <c r="I12" i="12"/>
  <c r="I19" i="12"/>
  <c r="I23" i="12"/>
  <c r="I126" i="12"/>
  <c r="I8" i="12"/>
  <c r="I18" i="12"/>
  <c r="I22" i="12"/>
  <c r="I14" i="12"/>
  <c r="I21" i="12"/>
  <c r="I145" i="12"/>
  <c r="I15" i="12"/>
  <c r="E59" i="12"/>
  <c r="E57" i="12"/>
  <c r="E58" i="12" s="1"/>
  <c r="E56" i="12"/>
  <c r="E53" i="12"/>
  <c r="E54" i="12" s="1"/>
  <c r="E48" i="12"/>
  <c r="E46" i="12"/>
  <c r="I10" i="12"/>
  <c r="I5" i="12" l="1"/>
  <c r="I57" i="12"/>
  <c r="I67" i="12" l="1"/>
  <c r="I132" i="12" l="1"/>
  <c r="I128" i="12"/>
  <c r="I129" i="12"/>
  <c r="I130" i="12"/>
  <c r="I131" i="12"/>
  <c r="I125" i="12"/>
  <c r="I124" i="12"/>
  <c r="I127" i="12"/>
  <c r="I139" i="12"/>
  <c r="I59" i="12"/>
  <c r="E51" i="12"/>
  <c r="I51" i="12" s="1"/>
  <c r="E47" i="12"/>
  <c r="E55" i="12" l="1"/>
  <c r="I54" i="12"/>
  <c r="I75" i="12"/>
  <c r="I74" i="12"/>
  <c r="I90" i="12"/>
  <c r="I89" i="12" l="1"/>
  <c r="I91" i="12"/>
  <c r="I87" i="12" l="1"/>
  <c r="I112" i="12" l="1"/>
  <c r="I135" i="12" l="1"/>
  <c r="I111" i="12" l="1"/>
  <c r="I110" i="12"/>
  <c r="I42" i="12"/>
  <c r="I106" i="12"/>
  <c r="I105" i="12"/>
  <c r="I104" i="12"/>
  <c r="I103" i="12"/>
  <c r="H98" i="12" l="1"/>
  <c r="I98" i="12" s="1"/>
  <c r="I107" i="12"/>
  <c r="I109" i="12"/>
  <c r="I27" i="12" l="1"/>
  <c r="I31" i="12" l="1"/>
  <c r="I79" i="12"/>
  <c r="H114" i="12" l="1"/>
  <c r="H116" i="12" l="1"/>
  <c r="I116" i="12" s="1"/>
  <c r="I114" i="12"/>
  <c r="I102" i="12"/>
  <c r="H117" i="12" l="1"/>
  <c r="I117" i="12" s="1"/>
  <c r="I108" i="12"/>
  <c r="I101" i="12" s="1"/>
  <c r="I156" i="12" s="1"/>
  <c r="I158" i="12" l="1"/>
  <c r="H115" i="12"/>
  <c r="I115" i="12" l="1"/>
  <c r="H120" i="12" l="1"/>
  <c r="I120" i="12" s="1"/>
  <c r="H97" i="12"/>
  <c r="H133" i="12"/>
  <c r="H119" i="12" l="1"/>
  <c r="I119" i="12" s="1"/>
  <c r="H96" i="12"/>
  <c r="I96" i="12" s="1"/>
  <c r="H95" i="12"/>
  <c r="I95" i="12" s="1"/>
  <c r="I97" i="12"/>
  <c r="I133" i="12"/>
  <c r="H93" i="12"/>
  <c r="H84" i="12" l="1"/>
  <c r="I84" i="12" s="1"/>
  <c r="H83" i="12" l="1"/>
  <c r="I83" i="12" s="1"/>
  <c r="I82" i="12" s="1"/>
  <c r="I93" i="12"/>
  <c r="H94" i="12"/>
  <c r="I94" i="12" s="1"/>
  <c r="I151" i="12"/>
  <c r="I150" i="12"/>
  <c r="I149" i="12"/>
  <c r="I147" i="12"/>
  <c r="I146" i="12"/>
  <c r="I144" i="12"/>
  <c r="I143" i="12"/>
  <c r="I142" i="12"/>
  <c r="I141" i="12"/>
  <c r="I140" i="12"/>
  <c r="I138" i="12"/>
  <c r="I134" i="12"/>
  <c r="I123" i="12" s="1"/>
  <c r="I80" i="12"/>
  <c r="I64" i="12"/>
  <c r="I38" i="12"/>
  <c r="I92" i="12" l="1"/>
  <c r="I86" i="12" s="1"/>
  <c r="H66" i="12"/>
  <c r="I66" i="12" s="1"/>
  <c r="I29" i="12"/>
  <c r="I36" i="12"/>
  <c r="I49" i="12"/>
  <c r="H65" i="12" l="1"/>
  <c r="I65" i="12" s="1"/>
  <c r="I55" i="12"/>
  <c r="I47" i="12"/>
  <c r="I50" i="12"/>
  <c r="I77" i="12"/>
  <c r="I71" i="12"/>
  <c r="I72" i="12"/>
  <c r="I70" i="12" l="1"/>
  <c r="I32" i="12"/>
  <c r="I41" i="12"/>
  <c r="I121" i="12"/>
  <c r="H39" i="12" l="1"/>
  <c r="I39" i="12" s="1"/>
  <c r="H62" i="12"/>
  <c r="I62" i="12" s="1"/>
  <c r="H30" i="12" l="1"/>
  <c r="I30" i="12" s="1"/>
  <c r="H40" i="12"/>
  <c r="I40" i="12" s="1"/>
  <c r="I37" i="12"/>
  <c r="I63" i="12"/>
  <c r="I61" i="12" s="1"/>
  <c r="K120" i="3"/>
  <c r="K121" i="3"/>
  <c r="K119" i="3"/>
  <c r="K116" i="3"/>
  <c r="K115" i="3"/>
  <c r="K112" i="3"/>
  <c r="K113" i="3"/>
  <c r="K111" i="3"/>
  <c r="K107" i="3"/>
  <c r="K108" i="3"/>
  <c r="K109" i="3"/>
  <c r="K106" i="3"/>
  <c r="H53" i="12" l="1"/>
  <c r="I53" i="12" s="1"/>
  <c r="H35" i="12"/>
  <c r="I35" i="12" s="1"/>
  <c r="I34" i="12" s="1"/>
  <c r="H26" i="12"/>
  <c r="I26" i="12" s="1"/>
  <c r="H46" i="12"/>
  <c r="I46" i="12" s="1"/>
  <c r="H56" i="12"/>
  <c r="I56" i="12" s="1"/>
  <c r="H48" i="12"/>
  <c r="I48" i="12" s="1"/>
  <c r="H118" i="12"/>
  <c r="I118" i="12" s="1"/>
  <c r="I113" i="12" s="1"/>
  <c r="I100" i="12" s="1"/>
  <c r="H76" i="12"/>
  <c r="I76" i="12" s="1"/>
  <c r="H81" i="12"/>
  <c r="I81" i="12" s="1"/>
  <c r="I78" i="12" s="1"/>
  <c r="I28" i="12"/>
  <c r="K122" i="3"/>
  <c r="I73" i="12" l="1"/>
  <c r="I69" i="12" s="1"/>
  <c r="I25" i="12"/>
  <c r="I45" i="12"/>
  <c r="I11" i="3"/>
  <c r="I10" i="3" l="1"/>
  <c r="I102" i="3" l="1"/>
  <c r="I96" i="3"/>
  <c r="K96" i="3" l="1"/>
  <c r="I92" i="3" l="1"/>
  <c r="I93" i="3" s="1"/>
  <c r="I54" i="3"/>
  <c r="I46" i="3"/>
  <c r="I41" i="3"/>
  <c r="I26" i="3"/>
  <c r="I25" i="3"/>
  <c r="I24" i="3"/>
  <c r="I23" i="3"/>
  <c r="I19" i="3"/>
  <c r="I15" i="3"/>
  <c r="K102" i="3" l="1"/>
  <c r="K92" i="3"/>
  <c r="K54" i="3"/>
  <c r="K49" i="3"/>
  <c r="K46" i="3"/>
  <c r="K41" i="3"/>
  <c r="K26" i="3"/>
  <c r="K25" i="3"/>
  <c r="O13" i="3"/>
  <c r="K23" i="3"/>
  <c r="P21" i="3"/>
  <c r="O21" i="3"/>
  <c r="P20" i="3"/>
  <c r="P19" i="3"/>
  <c r="O19" i="3"/>
  <c r="K19" i="3"/>
  <c r="P18" i="3"/>
  <c r="P17" i="3"/>
  <c r="P16" i="3"/>
  <c r="P15" i="3"/>
  <c r="K15" i="3"/>
  <c r="P14" i="3"/>
  <c r="P13" i="3"/>
  <c r="P12" i="3"/>
  <c r="N12" i="3"/>
  <c r="P11" i="3"/>
  <c r="N11" i="3"/>
  <c r="K11" i="3"/>
  <c r="P10" i="3"/>
  <c r="N10" i="3"/>
  <c r="P9" i="3"/>
  <c r="N9" i="3"/>
  <c r="P8" i="3"/>
  <c r="N8" i="3"/>
  <c r="Q19" i="3" l="1"/>
  <c r="Q21" i="3"/>
  <c r="Q13" i="3"/>
  <c r="O15" i="3"/>
  <c r="K24" i="3"/>
  <c r="O14" i="3"/>
  <c r="K93" i="3"/>
  <c r="Q15" i="3" l="1"/>
  <c r="Q14" i="3"/>
  <c r="I77" i="3" l="1"/>
  <c r="K77" i="3" s="1"/>
  <c r="I37" i="3" l="1"/>
  <c r="O17" i="3" s="1"/>
  <c r="K37" i="3" l="1"/>
  <c r="Q17" i="3"/>
  <c r="I79" i="3"/>
  <c r="I98" i="3"/>
  <c r="I95" i="3"/>
  <c r="I76" i="3"/>
  <c r="I75" i="3"/>
  <c r="I74" i="3"/>
  <c r="I73" i="3"/>
  <c r="I91" i="3"/>
  <c r="I90" i="3"/>
  <c r="I88" i="3"/>
  <c r="I87" i="3"/>
  <c r="I89" i="3"/>
  <c r="I85" i="3"/>
  <c r="I86" i="3"/>
  <c r="I84" i="3"/>
  <c r="I83" i="3"/>
  <c r="I66" i="3"/>
  <c r="I64" i="3"/>
  <c r="I97" i="3" l="1"/>
  <c r="K97" i="3" s="1"/>
  <c r="I80" i="3"/>
  <c r="K80" i="3" s="1"/>
  <c r="K64" i="3"/>
  <c r="K89" i="3"/>
  <c r="K91" i="3"/>
  <c r="K76" i="3"/>
  <c r="K74" i="3"/>
  <c r="K88" i="3"/>
  <c r="K66" i="3"/>
  <c r="K73" i="3"/>
  <c r="K79" i="3"/>
  <c r="K95" i="3"/>
  <c r="K83" i="3"/>
  <c r="K86" i="3"/>
  <c r="K84" i="3"/>
  <c r="I82" i="3"/>
  <c r="I81" i="3"/>
  <c r="K85" i="3"/>
  <c r="K90" i="3"/>
  <c r="K75" i="3"/>
  <c r="K98" i="3"/>
  <c r="K87" i="3"/>
  <c r="I69" i="3" l="1"/>
  <c r="K69" i="3" s="1"/>
  <c r="I68" i="3"/>
  <c r="K68" i="3" s="1"/>
  <c r="I71" i="3"/>
  <c r="K71" i="3" s="1"/>
  <c r="I70" i="3"/>
  <c r="K70" i="3" s="1"/>
  <c r="L77" i="3"/>
  <c r="K81" i="3"/>
  <c r="K82" i="3"/>
  <c r="L98" i="3"/>
  <c r="I27" i="3"/>
  <c r="I36" i="3"/>
  <c r="K36" i="3" s="1"/>
  <c r="I31" i="3"/>
  <c r="I62" i="3"/>
  <c r="K62" i="3" s="1"/>
  <c r="I58" i="3"/>
  <c r="K58" i="3" s="1"/>
  <c r="O16" i="3" l="1"/>
  <c r="Q16" i="3" s="1"/>
  <c r="K27" i="3"/>
  <c r="L71" i="3"/>
  <c r="L93" i="3"/>
  <c r="K31" i="3"/>
  <c r="O12" i="3"/>
  <c r="Q12" i="3" l="1"/>
  <c r="I45" i="3" l="1"/>
  <c r="K45" i="3" s="1"/>
  <c r="I101" i="3"/>
  <c r="I35" i="3"/>
  <c r="K35" i="3" s="1"/>
  <c r="I34" i="3"/>
  <c r="K34" i="3" s="1"/>
  <c r="I53" i="3"/>
  <c r="K53" i="3" s="1"/>
  <c r="I61" i="3"/>
  <c r="K61" i="3" s="1"/>
  <c r="I57" i="3"/>
  <c r="K57" i="3" s="1"/>
  <c r="I18" i="3"/>
  <c r="K18" i="3" s="1"/>
  <c r="K101" i="3" l="1"/>
  <c r="L102" i="3" s="1"/>
  <c r="O20" i="3"/>
  <c r="K10" i="3"/>
  <c r="L37" i="3"/>
  <c r="I44" i="3"/>
  <c r="K44" i="3" s="1"/>
  <c r="I9" i="3"/>
  <c r="I39" i="3"/>
  <c r="K39" i="3" s="1"/>
  <c r="I40" i="3"/>
  <c r="I17" i="3"/>
  <c r="K17" i="3" s="1"/>
  <c r="L19" i="3" s="1"/>
  <c r="I56" i="3"/>
  <c r="K56" i="3" s="1"/>
  <c r="L58" i="3" s="1"/>
  <c r="I30" i="3"/>
  <c r="K30" i="3" s="1"/>
  <c r="I60" i="3"/>
  <c r="K60" i="3" s="1"/>
  <c r="L62" i="3" s="1"/>
  <c r="I52" i="3"/>
  <c r="K52" i="3" s="1"/>
  <c r="L54" i="3" s="1"/>
  <c r="I29" i="3"/>
  <c r="K29" i="3" s="1"/>
  <c r="I22" i="3"/>
  <c r="K22" i="3" s="1"/>
  <c r="I13" i="3"/>
  <c r="I21" i="3" l="1"/>
  <c r="K21" i="3" s="1"/>
  <c r="L31" i="3"/>
  <c r="K13" i="3"/>
  <c r="O9" i="3"/>
  <c r="K40" i="3"/>
  <c r="L41" i="3" s="1"/>
  <c r="O11" i="3"/>
  <c r="L27" i="3"/>
  <c r="Q20" i="3"/>
  <c r="I14" i="3"/>
  <c r="I48" i="3"/>
  <c r="Q11" i="3" l="1"/>
  <c r="O18" i="3"/>
  <c r="K48" i="3"/>
  <c r="L49" i="3" s="1"/>
  <c r="Q9" i="3"/>
  <c r="K14" i="3"/>
  <c r="L15" i="3" s="1"/>
  <c r="O10" i="3"/>
  <c r="K9" i="3"/>
  <c r="O8" i="3"/>
  <c r="K103" i="3" l="1"/>
  <c r="Q18" i="3"/>
  <c r="Q10" i="3"/>
  <c r="Q8" i="3"/>
  <c r="L11" i="3"/>
  <c r="K124" i="3" l="1"/>
  <c r="K127" i="3" s="1"/>
  <c r="K125" i="3"/>
  <c r="K126" i="3"/>
  <c r="Q22" i="3"/>
  <c r="I58" i="12"/>
  <c r="I52" i="12" s="1"/>
  <c r="I44" i="12" s="1"/>
  <c r="H148" i="12"/>
  <c r="I148" i="12" s="1"/>
  <c r="I137" i="12" s="1"/>
  <c r="I155" i="12" l="1"/>
  <c r="I157" i="12" s="1"/>
  <c r="I159" i="12" l="1"/>
  <c r="I160" i="12" s="1"/>
</calcChain>
</file>

<file path=xl/sharedStrings.xml><?xml version="1.0" encoding="utf-8"?>
<sst xmlns="http://schemas.openxmlformats.org/spreadsheetml/2006/main" count="744" uniqueCount="431">
  <si>
    <t>ALAS</t>
  </si>
  <si>
    <t>CORTINA</t>
  </si>
  <si>
    <t>LAJE DE APROXIMAÇÃO</t>
  </si>
  <si>
    <t>SUPERESTRUTURA</t>
  </si>
  <si>
    <t>MESOESTRUTURA</t>
  </si>
  <si>
    <t>ITEM</t>
  </si>
  <si>
    <t>m³</t>
  </si>
  <si>
    <t>m²</t>
  </si>
  <si>
    <t>kg</t>
  </si>
  <si>
    <t>TRAVESSA</t>
  </si>
  <si>
    <t>CONTENÇÕES</t>
  </si>
  <si>
    <t>INFRAESTRUTURA</t>
  </si>
  <si>
    <t>BLOCO DE FUNDAÇÃO</t>
  </si>
  <si>
    <t>m</t>
  </si>
  <si>
    <t>DESCRIÇÃO DOS MATERIAIS</t>
  </si>
  <si>
    <t>UN</t>
  </si>
  <si>
    <t>QTDS</t>
  </si>
  <si>
    <t>PREÇO UNIT.</t>
  </si>
  <si>
    <t>PREÇO TOTAL</t>
  </si>
  <si>
    <t>I</t>
  </si>
  <si>
    <t>A</t>
  </si>
  <si>
    <t xml:space="preserve">TABULEIRO E LAJOTAS PRÉ MOLDADAS </t>
  </si>
  <si>
    <t/>
  </si>
  <si>
    <t>AÇO - CA-50</t>
  </si>
  <si>
    <t>B</t>
  </si>
  <si>
    <t>BARREIRAS "NEW JERSEY"</t>
  </si>
  <si>
    <t>C</t>
  </si>
  <si>
    <t>PLACAS PRÉ MOLDADAS DE FECHAMENTO</t>
  </si>
  <si>
    <t>D</t>
  </si>
  <si>
    <t>VIGAS PRÉ-MOLDADAS</t>
  </si>
  <si>
    <t>E</t>
  </si>
  <si>
    <t xml:space="preserve">TRANSVERSINAS </t>
  </si>
  <si>
    <t>II</t>
  </si>
  <si>
    <t>III</t>
  </si>
  <si>
    <t>IV</t>
  </si>
  <si>
    <t>MONTAGEM</t>
  </si>
  <si>
    <t>APARELHOS DE APOIOS DE NEOPRENE FRETADO</t>
  </si>
  <si>
    <t>VOLUME DE NEOPRENE FRETADO</t>
  </si>
  <si>
    <t>V</t>
  </si>
  <si>
    <t>UNID</t>
  </si>
  <si>
    <t>BAINHA Ø INTERNO 65mm (PROJETO)</t>
  </si>
  <si>
    <t>unid</t>
  </si>
  <si>
    <t>TERRAPLENAGEM</t>
  </si>
  <si>
    <t>URBANIZAÇÃO</t>
  </si>
  <si>
    <t>ÁREA DE APLICAÇÃO</t>
  </si>
  <si>
    <t>MURO DE FECHAMENTO</t>
  </si>
  <si>
    <t>LASTRO DE BRITA</t>
  </si>
  <si>
    <t>FRESAGEM CONTÍNUA DO REVEST. BETUMINOSO</t>
  </si>
  <si>
    <t>DRENAGEM</t>
  </si>
  <si>
    <t>SINALIZAÇÃO VERTICAL E HORIZONTAL</t>
  </si>
  <si>
    <t>26.04.04</t>
  </si>
  <si>
    <t>CIMBRAMENTO METALICO P/ PONTES E VIADUTO</t>
  </si>
  <si>
    <t>CÓDIGO SICRO2</t>
  </si>
  <si>
    <t>DER-SP</t>
  </si>
  <si>
    <t>OAE - TOTAL</t>
  </si>
  <si>
    <t>2 S 03 329 54</t>
  </si>
  <si>
    <t>CONC.ESTR.fck=35 MPA-CONTR.RAZ.C/ADIT.CONF. E LANÇ</t>
  </si>
  <si>
    <t>2 S 03 371 02</t>
  </si>
  <si>
    <t>FORMA DE PLACA COMPENSADA PLASTIFICADA</t>
  </si>
  <si>
    <t>1 A 01 580 02</t>
  </si>
  <si>
    <t>2 S 03 329 51</t>
  </si>
  <si>
    <t>CONC.ESTR.fck=30 MPA-CONTR.RAZ.C/ADIT.CONF. E LANÇ</t>
  </si>
  <si>
    <t>Confecção e colocação cabo 12 cord de 12,7 mm -MAC</t>
  </si>
  <si>
    <t>AP.ANC.P/CABOS PROTEN.PAS. 12FIOS-12,7MM</t>
  </si>
  <si>
    <t>INJECAO DE CALDA DE CIMENTO EM BAINHAS</t>
  </si>
  <si>
    <t>ESTACAO EM SOLO D=1,00M</t>
  </si>
  <si>
    <t>FORN. EQUIP.TOP., 1 TECN., 2 AUX., 1 NIVEL. C/ NIVEL AUT. ESTACAO</t>
  </si>
  <si>
    <t>LANC.VIGA 50&lt;P&lt;=80 T C/GUIND.AUTO P</t>
  </si>
  <si>
    <t>2 S 03 990 04</t>
  </si>
  <si>
    <t>25.08.11</t>
  </si>
  <si>
    <t>27.11.05</t>
  </si>
  <si>
    <t>PILAR - Ø1,00m</t>
  </si>
  <si>
    <t>26.05.06</t>
  </si>
  <si>
    <t>FORMA CURVA PARA CONCRETO APARENTE</t>
  </si>
  <si>
    <t>26.02.13</t>
  </si>
  <si>
    <t>21.02.24.01</t>
  </si>
  <si>
    <t>mês</t>
  </si>
  <si>
    <t xml:space="preserve">MURO DE TERRA ARMADA </t>
  </si>
  <si>
    <t>2 S 05 303 01</t>
  </si>
  <si>
    <t>*</t>
  </si>
  <si>
    <t>MÓDULO DE 10m</t>
  </si>
  <si>
    <t>3 S 04 010 00</t>
  </si>
  <si>
    <t>ESCAVAÇÃO MECANIZ.DE VALA EM MATERIAL DE 2A CAT.</t>
  </si>
  <si>
    <t>22.03.04</t>
  </si>
  <si>
    <t>TRANSPORTE DE 1/2 CATEGORIA ATE 10 KM</t>
  </si>
  <si>
    <t>m³ x km</t>
  </si>
  <si>
    <t>2 S 01 511 00</t>
  </si>
  <si>
    <t>COMPACTAÇÃO DE ATERROS A 100% PROCTOR NORMAL</t>
  </si>
  <si>
    <t>22.06.05</t>
  </si>
  <si>
    <t>ESPALH.ADENS.MATERIAL DE FUND.DE ATERRO</t>
  </si>
  <si>
    <t>VI</t>
  </si>
  <si>
    <t>2 S 04 930 10</t>
  </si>
  <si>
    <t>CAIXA COLETORA DE SARJETA - CCS 10</t>
  </si>
  <si>
    <t>1 A 01 760 01</t>
  </si>
  <si>
    <t>CONFECÇÃO DE TUBOS DE CONCRETO ARMADO D=0,80M CA-4</t>
  </si>
  <si>
    <t>2 S 03 991 02</t>
  </si>
  <si>
    <t>DRENO DE PVC D=100 MM</t>
  </si>
  <si>
    <t>2 S 04 999 07</t>
  </si>
  <si>
    <t>37.04.68.06</t>
  </si>
  <si>
    <t>MANTA GEOTEXTIL NAO TECIDA RESISTENCIA LONGITUDINAL 16 KN/M</t>
  </si>
  <si>
    <t>VII</t>
  </si>
  <si>
    <t>2 S 04 910 51</t>
  </si>
  <si>
    <t>MEIO-FIO DE CONCRETO - MFC 01 AC/BC</t>
  </si>
  <si>
    <t>37.03.15</t>
  </si>
  <si>
    <t>CAMADA DE ROLAMENTO CBUQ - PANOS S/DOP</t>
  </si>
  <si>
    <t>23.08.02</t>
  </si>
  <si>
    <t>CONC.ASF.US.QUENTE - BINDER GRAD.B C/DOP</t>
  </si>
  <si>
    <t>23.04.03.04</t>
  </si>
  <si>
    <t>SUB-BASE OU BASE DE PEDRA RACHAO, CONF. ET-POO/042 (DERSA)</t>
  </si>
  <si>
    <t>37.03.12</t>
  </si>
  <si>
    <t xml:space="preserve">IMPRIMADURA BETUMINOSA LIGANTE </t>
  </si>
  <si>
    <t>37.03.11</t>
  </si>
  <si>
    <t>IMPRIMADURA BET.IMPERMEABILIZANTE</t>
  </si>
  <si>
    <t>2 S 03 324 01</t>
  </si>
  <si>
    <t>CONC.ESTR.fck=15 MPA-CONTR.RAZ.C/ADIT.CONF. E LANÇ (PASSEIO DE CONCRETO)</t>
  </si>
  <si>
    <t>5 S 02 990 11</t>
  </si>
  <si>
    <t>28.05.01</t>
  </si>
  <si>
    <t>DEFENSA-MALEAVEL SIMPLES</t>
  </si>
  <si>
    <t>28.05.03</t>
  </si>
  <si>
    <t>DEFENSA-MALEAVEL SIMPLES-IMPLANTACAO</t>
  </si>
  <si>
    <t>VIII</t>
  </si>
  <si>
    <t>4 S 06 111 01</t>
  </si>
  <si>
    <t>SINALIZAÇÃO HORIZONTAL C/TERMOPLÁSTICO PRÉ-FORMADO</t>
  </si>
  <si>
    <t>4 S 06 202 11</t>
  </si>
  <si>
    <t>CONFECÇÃO PLACA SINALIZAÇÃO TOT.REFLETIVA</t>
  </si>
  <si>
    <t>4 S 06 203 01</t>
  </si>
  <si>
    <t>CONFECÇÃO SUPORTE E TRAVESSA P/PLACA SINALIZ</t>
  </si>
  <si>
    <t>und</t>
  </si>
  <si>
    <t>IX</t>
  </si>
  <si>
    <t>2 S 03 510 00</t>
  </si>
  <si>
    <t>26.13.02</t>
  </si>
  <si>
    <t>X</t>
  </si>
  <si>
    <t>INSTALAÇÃO, MOBILIZAÇÃO, DESMOBILIZAÇÃO CANTEIRO</t>
  </si>
  <si>
    <t>INST.CANTEIRO TIPO III (4,800%)</t>
  </si>
  <si>
    <t>OPER./MANUTENCAO CANTEIRO III (0,900%)</t>
  </si>
  <si>
    <t>DESMOBILIZACAO CANTEIRO III (0,300%)</t>
  </si>
  <si>
    <t>37.05.11.01</t>
  </si>
  <si>
    <t>TACHA REFLETIVA BIDIRECIONAL TIPO III OU ABNT (VIDRO OU PRISMATICA)</t>
  </si>
  <si>
    <t>PINTURA</t>
  </si>
  <si>
    <t>**</t>
  </si>
  <si>
    <t>gl</t>
  </si>
  <si>
    <t>ENCHIMENTO DE VALA COM AREIA LAVADA</t>
  </si>
  <si>
    <t>37.04.70</t>
  </si>
  <si>
    <t>COMPACTACAO DE ATERRO MAIOR/IGUAL 95% OS</t>
  </si>
  <si>
    <t>22.04.01</t>
  </si>
  <si>
    <t>CPOS - SP</t>
  </si>
  <si>
    <t>REFORÇO</t>
  </si>
  <si>
    <t>FORNECIMENTO E MONTAGEM DE ESTRUTURA EM AÇO ASTM-A36, SEM PINTURA</t>
  </si>
  <si>
    <t xml:space="preserve">SOLDA LONGITUDINAL EM PERFIL METÁLICO P/EMPREITADA </t>
  </si>
  <si>
    <t>PARAFUSOS BUCHAS E ARRUELAS (5% PESO TOTAL)</t>
  </si>
  <si>
    <t>MOVIMENTAÇÃO MECÂNICA DE MATERIAIS</t>
  </si>
  <si>
    <t>vb</t>
  </si>
  <si>
    <t>LIMPEZA</t>
  </si>
  <si>
    <t>LIMPEZA COMPLEMENTAR POR HIDROJATEAMENTO</t>
  </si>
  <si>
    <t>27.02.08</t>
  </si>
  <si>
    <t>LIMPEZA MANUAL COM ESCOVA DE ACO P/ ACO</t>
  </si>
  <si>
    <t>PREPARO DE BASE PARA SUPERFÍCIE METÁLICA COM FUNDO ANTI - OXIDANTE</t>
  </si>
  <si>
    <t>27.14.03</t>
  </si>
  <si>
    <t>PINTURA A BASE DE EPÓXI 2 DEMÃOS</t>
  </si>
  <si>
    <t>XI</t>
  </si>
  <si>
    <t>ESTRUTURA METÁLICA</t>
  </si>
  <si>
    <t>ESTUCAMENTO E LIXAMENTO DE CONCRETO DETERIORADO</t>
  </si>
  <si>
    <t>TRATAMENTO DE ARMADURA COM PRODUTO ANTI CORROSIVO A BASE DE ZINCO  (15% ÁREA TOTAL DE CONCRETO)</t>
  </si>
  <si>
    <t>REPARO PARA ESTRUTURAS DE CONCRETO ARMADO EM GERAL</t>
  </si>
  <si>
    <t xml:space="preserve">PLANILHA DE ORÇAMENTO </t>
  </si>
  <si>
    <t>PONTE OAE</t>
  </si>
  <si>
    <t>DRAGAGEM</t>
  </si>
  <si>
    <t>INFRAESTRUTURA VIÁRIA</t>
  </si>
  <si>
    <t>ESTRUTURA METÁLICA - SUPERESTRUTURA</t>
  </si>
  <si>
    <t>ESTACÃO D=1,40m</t>
  </si>
  <si>
    <t>txkm</t>
  </si>
  <si>
    <t>DEMOLIÇÃO, REMOÇÃO E TRANSPORTE DA GRADE DA VIA CORRIDA, TRILHO, DORMENTE DE MADEIRA (1667un/km)</t>
  </si>
  <si>
    <t>FORNECIMENTO DE SOLO DE JAZIDA</t>
  </si>
  <si>
    <t>CAMISA METÁLICA PERDIDA</t>
  </si>
  <si>
    <t>DEMOLIÇÃO</t>
  </si>
  <si>
    <t>REMOÇÃO DE CAMISA METÁLICA (PILARES)</t>
  </si>
  <si>
    <t>EXECUÇÃO DE SOLDAGEM ALUMINOTÉRMICA DE TRILHOS - VIA PROJETADA</t>
  </si>
  <si>
    <t>EXECUÇÃO DE SOLDAGEM ALUMINOTÉRMICA DE TRILHOS - VIA EXISTENTE</t>
  </si>
  <si>
    <t>ESPALH.ADENS.MATERIAL DE TERRAPLENAGEM</t>
  </si>
  <si>
    <t>APARELHO DE APOIO METÁLICO - TIPO TF-250</t>
  </si>
  <si>
    <t>APARELHO DE APOIO METÁLICO - TIPO TF-400</t>
  </si>
  <si>
    <t>ESCAVAÇÃO MECANIZ. DE VALA EM MATER. DE 1A CAT.</t>
  </si>
  <si>
    <t>TRANSPORTE LOCAL EM RODOV. PAVIM. (CONST.) 1A CAT. - 10 KM</t>
  </si>
  <si>
    <t>TRANSPORTE LOCAL EM RODOV. PAVIM. (CONST.) 2A CAT. - 15 KM</t>
  </si>
  <si>
    <t>ESCAVAÇÃO EM VALA MATERIAL DE 3A CATEGORIA</t>
  </si>
  <si>
    <t>TRANSPORTE LOCAL EM RODOV. PAVIM. (CONST.) 3A CAT. - 20 KM</t>
  </si>
  <si>
    <t>DEMOLIÇÃO DE DISPOSITIVOS DE CONCRETO ARMADO</t>
  </si>
  <si>
    <t>TRANSPORTE LOCAL EM RODOV. PAVIM. - 15KM</t>
  </si>
  <si>
    <t>DESMONTAGEM E REMOÇÃO DE ESTRUTURA METÁLICA</t>
  </si>
  <si>
    <t>TRANSPORTE LOCAL EM RODOV. PAVIM. - DEPÓSTIO CBTU (30KM)</t>
  </si>
  <si>
    <t>FORMA COMUM DE MADEIRA</t>
  </si>
  <si>
    <t>FORNECIMENTO, PREPARO E COLOCAÇÃO FORMAS AÇO CA 50</t>
  </si>
  <si>
    <t>TOPÓGRAFO</t>
  </si>
  <si>
    <t>AUXILIAR DE TOPOGRAFIA</t>
  </si>
  <si>
    <t>APONTADOR</t>
  </si>
  <si>
    <t>ALMOXARIFE</t>
  </si>
  <si>
    <t>TÉCNICO DE SEGURANÇA DO TRABALHO</t>
  </si>
  <si>
    <t>TÉCNICO DE EDIFICAÇÕES</t>
  </si>
  <si>
    <t>ENGENHEIRO PLENO</t>
  </si>
  <si>
    <t>MESTRE DE OBRAS</t>
  </si>
  <si>
    <t>ENCARREGADO GERAL</t>
  </si>
  <si>
    <t>VIGIA NOTURNO</t>
  </si>
  <si>
    <t>MOTORISTA DE VEICULO LEVE</t>
  </si>
  <si>
    <t>VEICULO COMERCIAL LEVE</t>
  </si>
  <si>
    <t>PLACA DE SINALIZAÇÃO (0,50x0,50)</t>
  </si>
  <si>
    <t>PREÇO TOTAL SEM BDI</t>
  </si>
  <si>
    <t>TRANSPORTE</t>
  </si>
  <si>
    <t>h</t>
  </si>
  <si>
    <t>QTD.</t>
  </si>
  <si>
    <t>P. TOTAL</t>
  </si>
  <si>
    <t>DESCRIÇÃO DO ITEM</t>
  </si>
  <si>
    <t>ADMINISTRAÇÃO LOCAL DA OBRA (23 meses)</t>
  </si>
  <si>
    <t>TEODOLITO COM PRECISÃO DE MAIS OU MENOS 6 SEG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</si>
  <si>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</si>
  <si>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</si>
  <si>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</si>
  <si>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</si>
  <si>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</si>
  <si>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</si>
  <si>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</si>
  <si>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</si>
  <si>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</si>
  <si>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</si>
  <si>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</si>
  <si>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</si>
  <si>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</si>
  <si>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</si>
  <si>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</si>
  <si>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</si>
  <si>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</si>
  <si>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</si>
  <si>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</si>
  <si>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</si>
  <si>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</si>
  <si>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</si>
  <si>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</si>
  <si>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</si>
  <si>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</si>
  <si>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</si>
  <si>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</si>
  <si>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9.1</t>
  </si>
  <si>
    <t>9.2</t>
  </si>
  <si>
    <t>9.3</t>
  </si>
  <si>
    <t>9.4</t>
  </si>
  <si>
    <t>PONTE SOBRE O RIO PIRAPAMA (Recife - PE)</t>
  </si>
  <si>
    <t>km</t>
  </si>
  <si>
    <t>ASSENTAMENTO MANUAL DE CONTRATRILHOS TR45 C/TJ</t>
  </si>
  <si>
    <t>MANUTENÇÃO DO CANTEIRO</t>
  </si>
  <si>
    <t>9.5</t>
  </si>
  <si>
    <t>unid.</t>
  </si>
  <si>
    <t>cj</t>
  </si>
  <si>
    <t xml:space="preserve">FORNECIMENTO DE CONJUNTO DE TALA DE JUNÇÃO </t>
  </si>
  <si>
    <t>FORNECIMENTO DE CONJUNTO DE FIXAÇÃO ELÁSTICA C/2 CLIPS ELÁSTICO DUPLO C, 2 ISOLADORES E 1 ALMOFADA</t>
  </si>
  <si>
    <t xml:space="preserve"> FORNECIMENTO DE  DORMENTES MONOBLOCO DE CONCRETO PROTENDIDO ESPECIAL PARA FIXAÇÃO DUPLO "C" P/TRILHO Tr-45 C/DISPOSITIVO PARA 4 TIREFOND(BUCHA DE NYLON) P/CONTRATRILHO Tr-45 P/BIT.MÉTRICA- VIA PROJETADA</t>
  </si>
  <si>
    <t>FORNECIMENTO DE  DORMENTES MONOBLOCO DE CONCRETO PROTENDIDO ESPECIAL PARA FIXAÇÃO DUPLO "C" P/TRILHO Tr-45 C/DISPOSITIVO PARA 4 TIREFOND(BUCHA DE NYLON) P/CONTRATRILHO Tr-45 P/BIT.MÉTRICA- VIA EXISTENTE</t>
  </si>
  <si>
    <t xml:space="preserve"> FORNECIMENTO DE  DORMENTES MONOBLOCO DE CONCRETO PROTENDIDO P/FIXAÇÃO DUPLO "C" P/TRILHO Tr-45 P/BIT.MÉTRICA - VIA EXISTENTE</t>
  </si>
  <si>
    <t xml:space="preserve"> FORNECIMENTO DE  DORMENTES MONOBLOCO DE CONCRETO PROTENDIDO P/FIXAÇÃO DUPLO "C" P/TRILHO Tr-45 P/BIT.MÉTRICA- VIA PROJETADA</t>
  </si>
  <si>
    <t>FORNECIMENTO  DE TRILHO METÁLICO TR-45 C/2 FUROS EM CADA PONTA - VIA PROJETADA</t>
  </si>
  <si>
    <t>FORNECIMENTO  DE TRILHO METÁLICO TR-45 C/2 FUROS EM CADA PONTA - VIA EXISTENTE</t>
  </si>
  <si>
    <t xml:space="preserve">ASSENTAMENTO MANUAL DE TRILHOS TR-45 </t>
  </si>
  <si>
    <t>NIVELAMENTO E ALINHAMENTO CONTÍNUO</t>
  </si>
  <si>
    <t>Und</t>
  </si>
  <si>
    <t>FORNECIMENTO DE CONJUNTO DE FIXAÇÃO RÍGIDA C/2 TIREFOND E 1 ALMOFADA</t>
  </si>
  <si>
    <t>FORNECIMENTO</t>
  </si>
  <si>
    <t>SERVIÇOS</t>
  </si>
  <si>
    <t>SERVIÇOS(DEMAIS ITENS) SUBTOTAL</t>
  </si>
  <si>
    <t>BDI DEMAIS ITENS</t>
  </si>
  <si>
    <t>FORNECIMENTO E APLICAÇÃO DE LASTRO DE BRITA</t>
  </si>
  <si>
    <t>FORNECIMENTO E MONTAGEM DE ESTRUTURA EM AÇO COR-500, SEM PINTURA C/INCLUSÃO ICMS DIFERENCIADO</t>
  </si>
  <si>
    <t>FORNECIMENTO DE PORÇÃO E KIT PARA SOLDA ALUMINOTÉRMICA EM TR-45(DESCARTÁVEL)</t>
  </si>
  <si>
    <t>7.1.1</t>
  </si>
  <si>
    <t>7.1.2</t>
  </si>
  <si>
    <t>7.1.3</t>
  </si>
  <si>
    <t>7.1.4</t>
  </si>
  <si>
    <t>MATÉRIA PRIMA</t>
  </si>
  <si>
    <t>FABRICAÇÃO</t>
  </si>
  <si>
    <t>PILARES</t>
  </si>
  <si>
    <t>BLOCO DE COROAMENTO E LAJE DE APROXIMAÇÃO</t>
  </si>
  <si>
    <t>APARELHO DE APOIO METÁLICO</t>
  </si>
  <si>
    <t>BASE DE SOLO - BRITA (50/50), MISTURA EM USINA, COMPACTACAO 100% PROCTOR MODIFICADO, COM FORNECIMENTO DA BRITA, EXCLUSIVE ESCAVACAO, CARGA E TRANSP</t>
  </si>
  <si>
    <t>t x km</t>
  </si>
  <si>
    <t>EXECUÇÃO DE FURO EM CHAPA ESP.8mm E FORNEC. DE RALO TIPO ABACAXI Ø 75mm COM SOLDAGEM</t>
  </si>
  <si>
    <t>INFRAESTRUTURA E MESOESTRUTURAS DE CONCRETO</t>
  </si>
  <si>
    <t>5.3</t>
  </si>
  <si>
    <t>5.4</t>
  </si>
  <si>
    <t>5.5</t>
  </si>
  <si>
    <t>6.4</t>
  </si>
  <si>
    <t>9.6</t>
  </si>
  <si>
    <t>9.7</t>
  </si>
  <si>
    <t>9.8</t>
  </si>
  <si>
    <t>9.9</t>
  </si>
  <si>
    <t>9.11</t>
  </si>
  <si>
    <t>9.12</t>
  </si>
  <si>
    <t>9.10</t>
  </si>
  <si>
    <t xml:space="preserve">TUBO DE PVC PERFURADO OU NAO D=0,15M </t>
  </si>
  <si>
    <t>DRENO PROFUNDO, SEÇÃO 0,40X0,95m</t>
  </si>
  <si>
    <t>CANALETA, SEÇÃO 0,40X0,40m, ESPESSURA 0,10m</t>
  </si>
  <si>
    <t>ESPALHAMENTO/REGULARIZACAO/COMPACTACAO DE MATERIAL EM BOTAFORA.</t>
  </si>
  <si>
    <t>TRANSPORTE LOCAL EM RODOV. PAVIM. (CONST.) 1A CAT. - 10 KM, PARA BOTAFORA</t>
  </si>
  <si>
    <t>REATERRO DE VALA COM COMPACTAÇÃO MANUAL</t>
  </si>
  <si>
    <t>FORNECIMENTO E APLICAÇÃO DE LASTRO DE BRITA (5cm)</t>
  </si>
  <si>
    <t>ENGENHEIRO JUNIOR</t>
  </si>
  <si>
    <t>m¹</t>
  </si>
  <si>
    <t>BARRACÃO ABERTO PARA APOIO À PRODUÇÃO-CARPINTARIA</t>
  </si>
  <si>
    <t>BARRACÃO ABERTO PARA APOIO À PRODUÇÃO-OFICINA</t>
  </si>
  <si>
    <t>BARRACÃO ABERTO PARA APOIO À PRODUÇÃO-ARMAÇÃO</t>
  </si>
  <si>
    <t>BARRACÃO ABERTO PARA APOIO À PRODUÇÃO-LABORATÓRIO</t>
  </si>
  <si>
    <t>EXECUÇÃO DE ESCRITÓRIO EM CANTEIRO DE OBRA EM CHAPA DE MADEIRA COMPENSADA, NÃO INCLUSO MOB E EQUIP.</t>
  </si>
  <si>
    <t>EXECUÇÃO DE ALMOXARIFADO EM CANTEIRO DE OBRA EM CHAPA DE MADEIRA COMPENSADA, INCLUSO PRATELEIRAS</t>
  </si>
  <si>
    <t>EXECUÇÃO DE ALMOXARIFADO EM CANTEIRO DE OBRA EM CHAPA DE MADEIRA COMPENSADA, INCLUSO PRATELEIRAS - ESTOCAGEM</t>
  </si>
  <si>
    <t>EXECUÇÃO DE REFEITÓRIO EM CANTEIRO DE OBRA EM CHAPA DE MADEIRA COMPENSADA, NÃO INCLUOS MOB E EQUIP.</t>
  </si>
  <si>
    <t>EXECUÇÃO DE SANITÁRIO E VESTIÁRIO EM CANTEIRO DE OBRA EM CHAPA DE MADEIRA, COMPENSADA, NÃO INCLUSO MOBILIÁRIO.</t>
  </si>
  <si>
    <t>CONCRETO FCK 15 MPA, TRAÇO 1:3,4:3,5, CIMENTO, AREIA E BRITA 1, PREPARO MECÂNICO COM BETONEIRA 600L</t>
  </si>
  <si>
    <t>LANÇAMENTO COM USO DE BALDES, ADENSAMENTO E ACABAMENTO DE CONCRETO EM ESTRUTURAS</t>
  </si>
  <si>
    <t>REFERÊNCIA:</t>
  </si>
  <si>
    <t>P. UNITÁRIO</t>
  </si>
  <si>
    <t xml:space="preserve">PREÇO TOTAL COM BDI  </t>
  </si>
  <si>
    <t>10.1</t>
  </si>
  <si>
    <t>10.2</t>
  </si>
  <si>
    <t>10.3</t>
  </si>
  <si>
    <t>10.4</t>
  </si>
  <si>
    <t>10.5</t>
  </si>
  <si>
    <t>10.6</t>
  </si>
  <si>
    <t>10.7</t>
  </si>
  <si>
    <t>10.9</t>
  </si>
  <si>
    <t>10.10</t>
  </si>
  <si>
    <t>10.11</t>
  </si>
  <si>
    <t>10.12</t>
  </si>
  <si>
    <t>10.13</t>
  </si>
  <si>
    <t>10.14</t>
  </si>
  <si>
    <t>MOBILIZAÇÃO E DESMOBILIZAÇÃO</t>
  </si>
  <si>
    <t>SERVIÇOS PRELIMINARES</t>
  </si>
  <si>
    <t>Perfuração de poço com perfuratriz pneumática</t>
  </si>
  <si>
    <t>Fossa séptica em alvenaria de tijolo cerâmico maciço, dimensões externas 1,90X1,10X1,40 m, 1.500 Litros, revestida internamente com barra lisa, com tampa em concreto armado com espessura 8 cm</t>
  </si>
  <si>
    <t>Sumidouro em alvenaria de tijolo cerâmico maciço, diametro 1,20m e altura 5,00 m, com tampa em concreto armado diãmetro 1,40m e espessura 10 cm</t>
  </si>
  <si>
    <t>Reaterro de vala , com utilização do material da  fossa e sumidouro</t>
  </si>
  <si>
    <t xml:space="preserve">Demolição da estrutura aberta de madeira de canteiro de obras </t>
  </si>
  <si>
    <t xml:space="preserve">Demolição da estrutura fechada em chapa de madeira compensada de canteiro de obras </t>
  </si>
  <si>
    <t>Transporte da desmontagem de todas as instalações do canteiro de obras  após a conclusão da obra</t>
  </si>
  <si>
    <t>Limpeza manual do terreno (c/raspagem superficial)</t>
  </si>
  <si>
    <t>Limpeza superficial da camada vegetal em jazida</t>
  </si>
  <si>
    <t>Corte e aterro compensado</t>
  </si>
  <si>
    <t>Base solo brita (40/60), mistura em usina, compactação 100% proctor modificado exclusive escavação, carga e transporte</t>
  </si>
  <si>
    <t>T x Km</t>
  </si>
  <si>
    <t>1.1.1</t>
  </si>
  <si>
    <t>4.2.2</t>
  </si>
  <si>
    <t>CAMINHOS DE SERVIÇO</t>
  </si>
  <si>
    <t>1.1.2</t>
  </si>
  <si>
    <t>1.8</t>
  </si>
  <si>
    <t>1.10</t>
  </si>
  <si>
    <t>1.11</t>
  </si>
  <si>
    <t>1.12</t>
  </si>
  <si>
    <t>1.9</t>
  </si>
  <si>
    <t>3.3</t>
  </si>
  <si>
    <t>3.4</t>
  </si>
  <si>
    <t>3.5</t>
  </si>
  <si>
    <t>3.6</t>
  </si>
  <si>
    <t>3.7</t>
  </si>
  <si>
    <t>3.8</t>
  </si>
  <si>
    <t>4.1.1</t>
  </si>
  <si>
    <t>4.1.2</t>
  </si>
  <si>
    <t>4.1.4</t>
  </si>
  <si>
    <t>4.1.5</t>
  </si>
  <si>
    <t>4.1.6</t>
  </si>
  <si>
    <t>4.2.1</t>
  </si>
  <si>
    <t>4.2.4</t>
  </si>
  <si>
    <t>4.2.5</t>
  </si>
  <si>
    <t>4.2.6</t>
  </si>
  <si>
    <t>4.2.7</t>
  </si>
  <si>
    <t>4.1.3</t>
  </si>
  <si>
    <t>4.2.3</t>
  </si>
  <si>
    <t>5.6</t>
  </si>
  <si>
    <t>6.3.1</t>
  </si>
  <si>
    <t>6.3.2</t>
  </si>
  <si>
    <t>6.3.3</t>
  </si>
  <si>
    <t>6.4.1</t>
  </si>
  <si>
    <t>6.4.2</t>
  </si>
  <si>
    <t>8.1.1</t>
  </si>
  <si>
    <t>8.1.2</t>
  </si>
  <si>
    <t>8.1.3</t>
  </si>
  <si>
    <t>8.1.4</t>
  </si>
  <si>
    <t>8.1.5</t>
  </si>
  <si>
    <t>8.1.6</t>
  </si>
  <si>
    <t>8.1.8</t>
  </si>
  <si>
    <t>8.1.9</t>
  </si>
  <si>
    <t>8.1.10</t>
  </si>
  <si>
    <t>8.1.11</t>
  </si>
  <si>
    <t>8.1.12</t>
  </si>
  <si>
    <t>8.2.1</t>
  </si>
  <si>
    <t>8.2.2</t>
  </si>
  <si>
    <t>8.2.3</t>
  </si>
  <si>
    <t>8.2.4</t>
  </si>
  <si>
    <t>8.2.5</t>
  </si>
  <si>
    <t>8.2.6</t>
  </si>
  <si>
    <t>8.2.8</t>
  </si>
  <si>
    <t>8.2.7</t>
  </si>
  <si>
    <t>ISOLAMENTO DE OBRA COM TELA PLASTICA COM MALHA DE 5MM E ESTRUTURA DE MADEIRA PONTALETEADA</t>
  </si>
  <si>
    <t>CONCRETO USINADO BOMBEAVEL, CLASSE DE RESISTENCIA C30, COM BRITA 0 E 1, SLUMP = 100 +/- 20 MM, INCLUI SERVICO DE BOMBEAMENTO (NBR 8953)</t>
  </si>
  <si>
    <t>un</t>
  </si>
  <si>
    <t>FORNECIMENTO DE DE BRITA PARA LASTRO</t>
  </si>
  <si>
    <t>ASSENTAMENTO MANUAL DE DORMENTES, CONCRETO MONOBLOCO,SEM FORNECIMENTO DO MATERIAL</t>
  </si>
  <si>
    <t>PLACA DE OBRA</t>
  </si>
  <si>
    <t>Escavação manual de valas</t>
  </si>
  <si>
    <t>Carga,descarga e armazanamento de materiais diversos com caminhão basculante 6m³(carga e descarga manual)(só mão de obra)</t>
  </si>
  <si>
    <t>10.8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</si>
  <si>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</si>
  <si>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FORMA TABUA P/ CONCRETO EM FUNDACAO C/ REAPROVEITAMENTO 10 X, INCLUINDO ESCORAMENTO, MONTAGEM E DESMONTAGEM</t>
  </si>
  <si>
    <t>1.12.1</t>
  </si>
  <si>
    <t>1.12.2</t>
  </si>
  <si>
    <t>1.12.3</t>
  </si>
  <si>
    <t>ESTACAS</t>
  </si>
  <si>
    <t>6.1.1</t>
  </si>
  <si>
    <t>6.1.2</t>
  </si>
  <si>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</si>
  <si>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</si>
  <si>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</si>
  <si>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</si>
  <si>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</si>
  <si>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</si>
  <si>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</si>
  <si>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</si>
  <si>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</si>
  <si>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</si>
  <si>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SERVIÇOS COMPLEMENTARES</t>
  </si>
  <si>
    <t>FORNECIMENTO(ITEM 8.1)  SUBTOTAL</t>
  </si>
  <si>
    <t>BDI FORNECIMENTO(ITEM 8.1)</t>
  </si>
  <si>
    <r>
      <t>TRANSPORTE COMERCIAL COM CAMINHAO CARROCERIA 9 T, RODOVIA PAVIMENTADA</t>
    </r>
    <r>
      <rPr>
        <sz val="11"/>
        <color indexed="8"/>
        <rFont val="Calibri"/>
        <family val="1"/>
        <charset val="1"/>
        <scheme val="minor"/>
      </rPr>
      <t xml:space="preserve"> ( 9T x 30KM - ida e volta)</t>
    </r>
  </si>
  <si>
    <t>PLANILHA DE QUANTIDADES E PREÇOS</t>
  </si>
  <si>
    <t xml:space="preserve">       %</t>
  </si>
  <si>
    <t xml:space="preserve">     %</t>
  </si>
  <si>
    <t>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</si>
</sst>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R$-416]\ * #,##0.00_-;\-[$R$-416]\ * #,##0.00_-;_-[$R$-416]\ * &quot;-&quot;??_-;_-@_-"/>
    <numFmt numFmtId="167" formatCode="0.000"/>
    <numFmt numFmtId="168" formatCode="#,##0.0000"/>
    <numFmt numFmtId="169" formatCode="0.0%"/>
    <numFmt numFmtId="170" formatCode="&quot;R$&quot;\ #,##0.00"/>
    <numFmt numFmtId="171" formatCode="#,##0.00_ ;\-#,##0.00\ "/>
    <numFmt numFmtId="172" formatCode="#,##0.000_ ;\-#,##0.000\ "/>
    <numFmt numFmtId="173" formatCode="_-* #,##0.0000_-;\-* #,##0.0000_-;_-* &quot;-&quot;????_-;_-@_-"/>
    <numFmt numFmtId="174" formatCode="_-* #,##0.000_-;\-* #,##0.000_-;_-* &quot;-&quot;???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MT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Arial1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Open Sans"/>
    </font>
    <font>
      <b/>
      <sz val="14"/>
      <name val="Open Sans"/>
    </font>
    <font>
      <sz val="11"/>
      <name val="Open Sans"/>
    </font>
    <font>
      <sz val="8"/>
      <name val="Open Sans"/>
      <family val="2"/>
    </font>
    <font>
      <sz val="20"/>
      <name val="Open Sans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Open Sans"/>
      <family val="2"/>
    </font>
    <font>
      <b/>
      <sz val="11"/>
      <name val="Open Sans"/>
    </font>
    <font>
      <b/>
      <sz val="12"/>
      <name val="Arial"/>
      <family val="2"/>
    </font>
    <font>
      <sz val="11"/>
      <name val="Open Sans"/>
      <family val="2"/>
    </font>
    <font>
      <sz val="12"/>
      <name val="Arial"/>
      <family val="2"/>
      <charset val="1"/>
    </font>
    <font>
      <sz val="11"/>
      <color indexed="8"/>
      <name val="Calibri"/>
      <family val="1"/>
      <charset val="1"/>
      <scheme val="minor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Open Sans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  <charset val="1"/>
    </font>
    <font>
      <sz val="12"/>
      <color indexed="8"/>
      <name val="Arial1"/>
    </font>
    <font>
      <sz val="18"/>
      <name val="Open Sans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482">
    <xf numFmtId="0" fontId="0" fillId="0" borderId="0" xfId="0"/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 wrapText="1"/>
    </xf>
    <xf numFmtId="49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vertical="center"/>
    </xf>
    <xf numFmtId="0" fontId="4" fillId="0" borderId="0" xfId="0" applyFont="1" applyBorder="1"/>
    <xf numFmtId="0" fontId="5" fillId="0" borderId="0" xfId="0" applyFont="1"/>
    <xf numFmtId="0" fontId="3" fillId="0" borderId="0" xfId="0" applyFont="1"/>
    <xf numFmtId="0" fontId="2" fillId="0" borderId="0" xfId="0" applyFont="1"/>
    <xf numFmtId="0" fontId="7" fillId="2" borderId="19" xfId="0" quotePrefix="1" applyFont="1" applyFill="1" applyBorder="1" applyAlignment="1">
      <alignment horizontal="center"/>
    </xf>
    <xf numFmtId="0" fontId="7" fillId="2" borderId="20" xfId="0" applyFont="1" applyFill="1" applyBorder="1"/>
    <xf numFmtId="39" fontId="8" fillId="3" borderId="21" xfId="0" applyNumberFormat="1" applyFont="1" applyFill="1" applyBorder="1" applyAlignment="1" applyProtection="1">
      <alignment vertical="center"/>
    </xf>
    <xf numFmtId="43" fontId="4" fillId="2" borderId="22" xfId="1" applyFont="1" applyFill="1" applyBorder="1" applyAlignment="1">
      <alignment horizontal="center" vertical="top"/>
    </xf>
    <xf numFmtId="43" fontId="4" fillId="2" borderId="21" xfId="1" applyFont="1" applyFill="1" applyBorder="1"/>
    <xf numFmtId="0" fontId="5" fillId="3" borderId="23" xfId="0" applyFont="1" applyFill="1" applyBorder="1"/>
    <xf numFmtId="0" fontId="7" fillId="4" borderId="24" xfId="0" quotePrefix="1" applyFont="1" applyFill="1" applyBorder="1" applyAlignment="1">
      <alignment horizontal="center"/>
    </xf>
    <xf numFmtId="0" fontId="7" fillId="4" borderId="25" xfId="0" applyFont="1" applyFill="1" applyBorder="1"/>
    <xf numFmtId="0" fontId="7" fillId="4" borderId="25" xfId="0" quotePrefix="1" applyFont="1" applyFill="1" applyBorder="1" applyAlignment="1">
      <alignment horizontal="center" vertical="center"/>
    </xf>
    <xf numFmtId="43" fontId="3" fillId="4" borderId="25" xfId="1" applyFont="1" applyFill="1" applyBorder="1" applyAlignment="1">
      <alignment horizontal="center" vertical="center"/>
    </xf>
    <xf numFmtId="43" fontId="3" fillId="4" borderId="26" xfId="1" applyFont="1" applyFill="1" applyBorder="1" applyAlignment="1">
      <alignment horizontal="center" vertical="center"/>
    </xf>
    <xf numFmtId="165" fontId="3" fillId="5" borderId="24" xfId="0" quotePrefix="1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 vertical="center"/>
    </xf>
    <xf numFmtId="43" fontId="3" fillId="0" borderId="25" xfId="1" applyFont="1" applyBorder="1" applyAlignment="1">
      <alignment horizontal="center"/>
    </xf>
    <xf numFmtId="44" fontId="3" fillId="0" borderId="25" xfId="2" applyFont="1" applyBorder="1" applyAlignment="1"/>
    <xf numFmtId="44" fontId="3" fillId="0" borderId="26" xfId="2" applyFont="1" applyBorder="1" applyAlignment="1"/>
    <xf numFmtId="164" fontId="3" fillId="0" borderId="0" xfId="0" applyNumberFormat="1" applyFont="1"/>
    <xf numFmtId="0" fontId="7" fillId="4" borderId="24" xfId="0" applyFont="1" applyFill="1" applyBorder="1" applyAlignment="1">
      <alignment horizontal="center"/>
    </xf>
    <xf numFmtId="43" fontId="3" fillId="4" borderId="25" xfId="1" applyFont="1" applyFill="1" applyBorder="1" applyAlignment="1">
      <alignment horizontal="center"/>
    </xf>
    <xf numFmtId="44" fontId="3" fillId="4" borderId="25" xfId="2" applyFont="1" applyFill="1" applyBorder="1" applyAlignment="1">
      <alignment horizontal="center"/>
    </xf>
    <xf numFmtId="44" fontId="3" fillId="4" borderId="26" xfId="2" applyFont="1" applyFill="1" applyBorder="1" applyAlignment="1">
      <alignment horizontal="center"/>
    </xf>
    <xf numFmtId="43" fontId="7" fillId="4" borderId="25" xfId="1" applyFont="1" applyFill="1" applyBorder="1" applyAlignment="1">
      <alignment horizontal="center"/>
    </xf>
    <xf numFmtId="43" fontId="3" fillId="0" borderId="25" xfId="1" applyFont="1" applyFill="1" applyBorder="1" applyAlignment="1">
      <alignment horizontal="center"/>
    </xf>
    <xf numFmtId="0" fontId="3" fillId="0" borderId="0" xfId="0" applyFont="1" applyBorder="1"/>
    <xf numFmtId="165" fontId="3" fillId="5" borderId="29" xfId="0" quotePrefix="1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39" fontId="8" fillId="3" borderId="25" xfId="0" applyNumberFormat="1" applyFont="1" applyFill="1" applyBorder="1" applyAlignment="1" applyProtection="1">
      <alignment vertical="center"/>
    </xf>
    <xf numFmtId="43" fontId="4" fillId="2" borderId="28" xfId="1" applyFont="1" applyFill="1" applyBorder="1" applyAlignment="1">
      <alignment horizontal="center"/>
    </xf>
    <xf numFmtId="44" fontId="3" fillId="2" borderId="25" xfId="2" applyFont="1" applyFill="1" applyBorder="1" applyAlignment="1"/>
    <xf numFmtId="44" fontId="3" fillId="3" borderId="26" xfId="2" applyFont="1" applyFill="1" applyBorder="1" applyAlignment="1"/>
    <xf numFmtId="0" fontId="9" fillId="0" borderId="0" xfId="0" applyFont="1" applyFill="1"/>
    <xf numFmtId="0" fontId="10" fillId="0" borderId="0" xfId="0" applyFont="1" applyFill="1"/>
    <xf numFmtId="165" fontId="3" fillId="5" borderId="24" xfId="0" quotePrefix="1" applyNumberFormat="1" applyFont="1" applyFill="1" applyBorder="1" applyAlignment="1">
      <alignment horizontal="center" vertical="center"/>
    </xf>
    <xf numFmtId="43" fontId="3" fillId="0" borderId="25" xfId="1" applyFont="1" applyFill="1" applyBorder="1" applyAlignment="1">
      <alignment horizontal="right"/>
    </xf>
    <xf numFmtId="165" fontId="3" fillId="5" borderId="29" xfId="0" quotePrefix="1" applyNumberFormat="1" applyFont="1" applyFill="1" applyBorder="1" applyAlignment="1">
      <alignment horizontal="center" vertical="center"/>
    </xf>
    <xf numFmtId="43" fontId="3" fillId="0" borderId="30" xfId="1" applyFont="1" applyFill="1" applyBorder="1" applyAlignment="1">
      <alignment horizontal="center"/>
    </xf>
    <xf numFmtId="44" fontId="3" fillId="0" borderId="30" xfId="2" applyFont="1" applyFill="1" applyBorder="1" applyAlignment="1"/>
    <xf numFmtId="44" fontId="3" fillId="0" borderId="33" xfId="2" applyFont="1" applyBorder="1" applyAlignment="1"/>
    <xf numFmtId="44" fontId="7" fillId="0" borderId="36" xfId="2" applyFont="1" applyFill="1" applyBorder="1" applyAlignment="1">
      <alignment vertical="center"/>
    </xf>
    <xf numFmtId="43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4" fontId="3" fillId="0" borderId="0" xfId="0" applyNumberFormat="1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7" fillId="0" borderId="32" xfId="0" applyFont="1" applyFill="1" applyBorder="1" applyAlignment="1">
      <alignment horizontal="left"/>
    </xf>
    <xf numFmtId="44" fontId="3" fillId="0" borderId="30" xfId="2" applyFont="1" applyFill="1" applyBorder="1" applyAlignment="1">
      <alignment horizontal="center"/>
    </xf>
    <xf numFmtId="44" fontId="3" fillId="0" borderId="33" xfId="2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0" xfId="0" quotePrefix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43" fontId="3" fillId="0" borderId="30" xfId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/>
    </xf>
    <xf numFmtId="44" fontId="3" fillId="0" borderId="25" xfId="2" applyFont="1" applyFill="1" applyBorder="1" applyAlignment="1"/>
    <xf numFmtId="44" fontId="9" fillId="0" borderId="0" xfId="0" applyNumberFormat="1" applyFont="1" applyFill="1"/>
    <xf numFmtId="0" fontId="7" fillId="2" borderId="38" xfId="0" quotePrefix="1" applyFont="1" applyFill="1" applyBorder="1" applyAlignment="1">
      <alignment horizontal="center"/>
    </xf>
    <xf numFmtId="0" fontId="7" fillId="4" borderId="28" xfId="0" quotePrefix="1" applyFont="1" applyFill="1" applyBorder="1" applyAlignment="1">
      <alignment horizontal="center"/>
    </xf>
    <xf numFmtId="43" fontId="3" fillId="0" borderId="0" xfId="0" applyNumberFormat="1" applyFont="1" applyBorder="1"/>
    <xf numFmtId="44" fontId="3" fillId="0" borderId="0" xfId="0" applyNumberFormat="1" applyFont="1"/>
    <xf numFmtId="166" fontId="3" fillId="0" borderId="0" xfId="0" applyNumberFormat="1" applyFont="1"/>
    <xf numFmtId="0" fontId="3" fillId="5" borderId="27" xfId="0" applyFont="1" applyFill="1" applyBorder="1" applyAlignment="1">
      <alignment horizontal="center" vertical="center"/>
    </xf>
    <xf numFmtId="44" fontId="3" fillId="0" borderId="5" xfId="0" applyNumberFormat="1" applyFont="1" applyBorder="1"/>
    <xf numFmtId="44" fontId="3" fillId="0" borderId="0" xfId="0" applyNumberFormat="1" applyFont="1" applyBorder="1"/>
    <xf numFmtId="0" fontId="7" fillId="4" borderId="37" xfId="0" applyFont="1" applyFill="1" applyBorder="1" applyAlignment="1">
      <alignment horizontal="center"/>
    </xf>
    <xf numFmtId="0" fontId="3" fillId="5" borderId="0" xfId="0" applyFont="1" applyFill="1" applyBorder="1" applyAlignment="1"/>
    <xf numFmtId="43" fontId="3" fillId="5" borderId="0" xfId="0" applyNumberFormat="1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wrapText="1"/>
    </xf>
    <xf numFmtId="43" fontId="3" fillId="5" borderId="0" xfId="0" applyNumberFormat="1" applyFont="1" applyFill="1" applyBorder="1" applyAlignment="1">
      <alignment wrapText="1"/>
    </xf>
    <xf numFmtId="165" fontId="3" fillId="5" borderId="25" xfId="0" quotePrefix="1" applyNumberFormat="1" applyFont="1" applyFill="1" applyBorder="1" applyAlignment="1">
      <alignment horizontal="center"/>
    </xf>
    <xf numFmtId="165" fontId="3" fillId="5" borderId="37" xfId="0" quotePrefix="1" applyNumberFormat="1" applyFont="1" applyFill="1" applyBorder="1" applyAlignment="1">
      <alignment horizontal="center"/>
    </xf>
    <xf numFmtId="44" fontId="3" fillId="0" borderId="26" xfId="2" applyFont="1" applyFill="1" applyBorder="1" applyAlignment="1"/>
    <xf numFmtId="0" fontId="7" fillId="4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4" borderId="25" xfId="0" quotePrefix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5" borderId="39" xfId="0" applyFont="1" applyFill="1" applyBorder="1" applyAlignment="1">
      <alignment horizontal="center" vertical="center"/>
    </xf>
    <xf numFmtId="43" fontId="3" fillId="0" borderId="28" xfId="1" applyFont="1" applyBorder="1" applyAlignment="1">
      <alignment horizontal="center"/>
    </xf>
    <xf numFmtId="165" fontId="3" fillId="0" borderId="24" xfId="0" quotePrefix="1" applyNumberFormat="1" applyFont="1" applyFill="1" applyBorder="1" applyAlignment="1">
      <alignment horizontal="center"/>
    </xf>
    <xf numFmtId="43" fontId="3" fillId="0" borderId="28" xfId="1" applyFont="1" applyFill="1" applyBorder="1" applyAlignment="1">
      <alignment horizontal="center"/>
    </xf>
    <xf numFmtId="165" fontId="3" fillId="0" borderId="25" xfId="0" quotePrefix="1" applyNumberFormat="1" applyFont="1" applyFill="1" applyBorder="1" applyAlignment="1">
      <alignment horizontal="center"/>
    </xf>
    <xf numFmtId="165" fontId="3" fillId="0" borderId="37" xfId="0" quotePrefix="1" applyNumberFormat="1" applyFont="1" applyFill="1" applyBorder="1" applyAlignment="1">
      <alignment horizont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3" fillId="5" borderId="37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 vertical="center"/>
    </xf>
    <xf numFmtId="0" fontId="3" fillId="0" borderId="39" xfId="0" quotePrefix="1" applyFont="1" applyFill="1" applyBorder="1" applyAlignment="1">
      <alignment horizontal="center" vertical="center"/>
    </xf>
    <xf numFmtId="165" fontId="3" fillId="5" borderId="40" xfId="0" quotePrefix="1" applyNumberFormat="1" applyFont="1" applyFill="1" applyBorder="1" applyAlignment="1">
      <alignment horizontal="center" vertical="center"/>
    </xf>
    <xf numFmtId="165" fontId="3" fillId="5" borderId="39" xfId="0" quotePrefix="1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39" fontId="8" fillId="3" borderId="41" xfId="0" applyNumberFormat="1" applyFont="1" applyFill="1" applyBorder="1" applyAlignment="1" applyProtection="1">
      <alignment vertical="center"/>
    </xf>
    <xf numFmtId="43" fontId="4" fillId="2" borderId="44" xfId="1" applyFont="1" applyFill="1" applyBorder="1" applyAlignment="1">
      <alignment horizontal="center"/>
    </xf>
    <xf numFmtId="44" fontId="3" fillId="2" borderId="41" xfId="2" applyFont="1" applyFill="1" applyBorder="1" applyAlignment="1"/>
    <xf numFmtId="44" fontId="3" fillId="3" borderId="23" xfId="2" applyFont="1" applyFill="1" applyBorder="1" applyAlignment="1"/>
    <xf numFmtId="0" fontId="0" fillId="0" borderId="25" xfId="0" applyBorder="1"/>
    <xf numFmtId="0" fontId="0" fillId="0" borderId="25" xfId="0" applyBorder="1" applyAlignment="1">
      <alignment horizontal="center" vertical="center"/>
    </xf>
    <xf numFmtId="10" fontId="3" fillId="0" borderId="25" xfId="1" applyNumberFormat="1" applyFont="1" applyBorder="1"/>
    <xf numFmtId="43" fontId="5" fillId="0" borderId="26" xfId="0" applyNumberFormat="1" applyFont="1" applyBorder="1"/>
    <xf numFmtId="43" fontId="0" fillId="0" borderId="25" xfId="1" applyFont="1" applyBorder="1"/>
    <xf numFmtId="0" fontId="0" fillId="0" borderId="40" xfId="0" applyBorder="1" applyAlignment="1">
      <alignment horizontal="center" vertical="center"/>
    </xf>
    <xf numFmtId="0" fontId="7" fillId="2" borderId="24" xfId="0" quotePrefix="1" applyFont="1" applyFill="1" applyBorder="1" applyAlignment="1">
      <alignment horizontal="center"/>
    </xf>
    <xf numFmtId="0" fontId="5" fillId="3" borderId="26" xfId="0" applyFont="1" applyFill="1" applyBorder="1"/>
    <xf numFmtId="44" fontId="7" fillId="0" borderId="47" xfId="2" applyFont="1" applyFill="1" applyBorder="1" applyAlignment="1">
      <alignment vertical="center"/>
    </xf>
    <xf numFmtId="165" fontId="3" fillId="5" borderId="28" xfId="0" quotePrefix="1" applyNumberFormat="1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165" fontId="3" fillId="5" borderId="32" xfId="0" quotePrefix="1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5" fontId="3" fillId="5" borderId="28" xfId="0" quotePrefix="1" applyNumberFormat="1" applyFont="1" applyFill="1" applyBorder="1" applyAlignment="1">
      <alignment horizontal="center" vertical="center"/>
    </xf>
    <xf numFmtId="165" fontId="3" fillId="0" borderId="28" xfId="0" quotePrefix="1" applyNumberFormat="1" applyFont="1" applyFill="1" applyBorder="1" applyAlignment="1">
      <alignment horizontal="center"/>
    </xf>
    <xf numFmtId="165" fontId="3" fillId="5" borderId="32" xfId="0" quotePrefix="1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20" xfId="0" applyFont="1" applyFill="1" applyBorder="1"/>
    <xf numFmtId="39" fontId="8" fillId="3" borderId="21" xfId="0" applyNumberFormat="1" applyFont="1" applyFill="1" applyBorder="1" applyAlignment="1" applyProtection="1">
      <alignment vertical="center"/>
    </xf>
    <xf numFmtId="43" fontId="4" fillId="2" borderId="22" xfId="1" applyFont="1" applyFill="1" applyBorder="1" applyAlignment="1">
      <alignment horizontal="center" vertical="top"/>
    </xf>
    <xf numFmtId="43" fontId="4" fillId="2" borderId="21" xfId="1" applyFont="1" applyFill="1" applyBorder="1"/>
    <xf numFmtId="0" fontId="5" fillId="3" borderId="23" xfId="0" applyFont="1" applyFill="1" applyBorder="1"/>
    <xf numFmtId="0" fontId="7" fillId="4" borderId="24" xfId="0" quotePrefix="1" applyFont="1" applyFill="1" applyBorder="1" applyAlignment="1">
      <alignment horizontal="center"/>
    </xf>
    <xf numFmtId="0" fontId="7" fillId="4" borderId="25" xfId="0" applyFont="1" applyFill="1" applyBorder="1"/>
    <xf numFmtId="0" fontId="7" fillId="4" borderId="25" xfId="0" quotePrefix="1" applyFont="1" applyFill="1" applyBorder="1" applyAlignment="1">
      <alignment horizontal="center" vertical="center"/>
    </xf>
    <xf numFmtId="43" fontId="3" fillId="4" borderId="25" xfId="1" applyFont="1" applyFill="1" applyBorder="1" applyAlignment="1">
      <alignment horizontal="center" vertical="center"/>
    </xf>
    <xf numFmtId="43" fontId="3" fillId="4" borderId="26" xfId="1" applyFont="1" applyFill="1" applyBorder="1" applyAlignment="1">
      <alignment horizontal="center" vertical="center"/>
    </xf>
    <xf numFmtId="165" fontId="3" fillId="5" borderId="24" xfId="0" quotePrefix="1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 vertical="center"/>
    </xf>
    <xf numFmtId="43" fontId="3" fillId="0" borderId="25" xfId="1" applyFont="1" applyBorder="1" applyAlignment="1">
      <alignment horizontal="center"/>
    </xf>
    <xf numFmtId="44" fontId="3" fillId="0" borderId="25" xfId="2" applyFont="1" applyBorder="1" applyAlignment="1"/>
    <xf numFmtId="44" fontId="3" fillId="0" borderId="26" xfId="2" applyFont="1" applyBorder="1" applyAlignment="1"/>
    <xf numFmtId="0" fontId="7" fillId="4" borderId="24" xfId="0" applyFont="1" applyFill="1" applyBorder="1" applyAlignment="1">
      <alignment horizontal="center"/>
    </xf>
    <xf numFmtId="43" fontId="3" fillId="4" borderId="25" xfId="1" applyFont="1" applyFill="1" applyBorder="1" applyAlignment="1">
      <alignment horizontal="center"/>
    </xf>
    <xf numFmtId="44" fontId="3" fillId="4" borderId="25" xfId="2" applyFont="1" applyFill="1" applyBorder="1" applyAlignment="1">
      <alignment horizontal="center"/>
    </xf>
    <xf numFmtId="44" fontId="3" fillId="4" borderId="26" xfId="2" applyFont="1" applyFill="1" applyBorder="1" applyAlignment="1">
      <alignment horizontal="center"/>
    </xf>
    <xf numFmtId="43" fontId="7" fillId="4" borderId="25" xfId="1" applyFont="1" applyFill="1" applyBorder="1" applyAlignment="1">
      <alignment horizontal="center"/>
    </xf>
    <xf numFmtId="43" fontId="3" fillId="0" borderId="25" xfId="1" applyFont="1" applyFill="1" applyBorder="1" applyAlignment="1">
      <alignment horizontal="center"/>
    </xf>
    <xf numFmtId="0" fontId="7" fillId="2" borderId="38" xfId="0" quotePrefix="1" applyFont="1" applyFill="1" applyBorder="1" applyAlignment="1">
      <alignment horizontal="center"/>
    </xf>
    <xf numFmtId="0" fontId="7" fillId="4" borderId="28" xfId="0" quotePrefix="1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165" fontId="3" fillId="5" borderId="28" xfId="0" quotePrefix="1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3" fillId="5" borderId="29" xfId="0" quotePrefix="1" applyNumberFormat="1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9" fontId="3" fillId="0" borderId="25" xfId="2" applyNumberFormat="1" applyFont="1" applyBorder="1" applyAlignment="1"/>
    <xf numFmtId="165" fontId="3" fillId="5" borderId="32" xfId="0" quotePrefix="1" applyNumberFormat="1" applyFont="1" applyFill="1" applyBorder="1" applyAlignment="1">
      <alignment horizontal="center"/>
    </xf>
    <xf numFmtId="0" fontId="0" fillId="0" borderId="25" xfId="0" applyBorder="1" applyAlignment="1">
      <alignment horizontal="left" vertical="center"/>
    </xf>
    <xf numFmtId="44" fontId="5" fillId="0" borderId="26" xfId="0" applyNumberFormat="1" applyFont="1" applyBorder="1"/>
    <xf numFmtId="0" fontId="7" fillId="2" borderId="20" xfId="0" applyFont="1" applyFill="1" applyBorder="1"/>
    <xf numFmtId="39" fontId="8" fillId="3" borderId="21" xfId="0" applyNumberFormat="1" applyFont="1" applyFill="1" applyBorder="1" applyAlignment="1" applyProtection="1">
      <alignment vertical="center"/>
    </xf>
    <xf numFmtId="43" fontId="4" fillId="2" borderId="22" xfId="1" applyFont="1" applyFill="1" applyBorder="1" applyAlignment="1">
      <alignment horizontal="center" vertical="top"/>
    </xf>
    <xf numFmtId="43" fontId="4" fillId="2" borderId="21" xfId="1" applyFont="1" applyFill="1" applyBorder="1"/>
    <xf numFmtId="0" fontId="7" fillId="2" borderId="38" xfId="0" quotePrefix="1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165" fontId="3" fillId="5" borderId="24" xfId="0" quotePrefix="1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 vertical="center"/>
    </xf>
    <xf numFmtId="44" fontId="3" fillId="0" borderId="25" xfId="2" applyFont="1" applyBorder="1" applyAlignment="1"/>
    <xf numFmtId="44" fontId="3" fillId="0" borderId="26" xfId="2" applyFont="1" applyBorder="1" applyAlignment="1"/>
    <xf numFmtId="43" fontId="3" fillId="0" borderId="25" xfId="1" applyFont="1" applyFill="1" applyBorder="1" applyAlignment="1">
      <alignment horizontal="center"/>
    </xf>
    <xf numFmtId="44" fontId="7" fillId="0" borderId="36" xfId="2" applyFont="1" applyFill="1" applyBorder="1" applyAlignment="1">
      <alignment vertical="center"/>
    </xf>
    <xf numFmtId="165" fontId="3" fillId="5" borderId="29" xfId="0" quotePrefix="1" applyNumberFormat="1" applyFont="1" applyFill="1" applyBorder="1" applyAlignment="1">
      <alignment horizontal="center"/>
    </xf>
    <xf numFmtId="0" fontId="3" fillId="5" borderId="28" xfId="0" applyFont="1" applyFill="1" applyBorder="1" applyAlignment="1">
      <alignment horizontal="left"/>
    </xf>
    <xf numFmtId="0" fontId="14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Fill="1" applyAlignment="1">
      <alignment horizontal="center" vertical="center"/>
    </xf>
    <xf numFmtId="0" fontId="18" fillId="0" borderId="0" xfId="0" applyFont="1"/>
    <xf numFmtId="17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vertical="center"/>
    </xf>
    <xf numFmtId="0" fontId="19" fillId="6" borderId="67" xfId="0" applyFont="1" applyFill="1" applyBorder="1" applyAlignment="1">
      <alignment horizontal="center" vertical="center"/>
    </xf>
    <xf numFmtId="43" fontId="19" fillId="6" borderId="67" xfId="1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justify"/>
    </xf>
    <xf numFmtId="0" fontId="19" fillId="6" borderId="67" xfId="0" applyFont="1" applyFill="1" applyBorder="1" applyAlignment="1">
      <alignment horizontal="center" vertical="center" wrapText="1"/>
    </xf>
    <xf numFmtId="43" fontId="19" fillId="6" borderId="67" xfId="1" applyFont="1" applyFill="1" applyBorder="1" applyAlignment="1">
      <alignment horizontal="center" vertical="center" wrapText="1"/>
    </xf>
    <xf numFmtId="43" fontId="19" fillId="6" borderId="66" xfId="1" applyFont="1" applyFill="1" applyBorder="1" applyAlignment="1">
      <alignment horizontal="center" vertical="center" wrapText="1"/>
    </xf>
    <xf numFmtId="43" fontId="26" fillId="0" borderId="0" xfId="1" applyFont="1" applyFill="1" applyBorder="1" applyAlignment="1">
      <alignment horizontal="center" vertical="center" wrapText="1"/>
    </xf>
    <xf numFmtId="0" fontId="19" fillId="6" borderId="64" xfId="0" quotePrefix="1" applyFont="1" applyFill="1" applyBorder="1" applyAlignment="1">
      <alignment horizontal="center" vertical="center"/>
    </xf>
    <xf numFmtId="43" fontId="28" fillId="6" borderId="62" xfId="0" applyNumberFormat="1" applyFont="1" applyFill="1" applyBorder="1" applyAlignment="1">
      <alignment vertical="center"/>
    </xf>
    <xf numFmtId="167" fontId="26" fillId="5" borderId="64" xfId="0" applyNumberFormat="1" applyFont="1" applyFill="1" applyBorder="1" applyAlignment="1">
      <alignment horizontal="center" vertical="center"/>
    </xf>
    <xf numFmtId="0" fontId="29" fillId="9" borderId="80" xfId="0" applyFont="1" applyFill="1" applyBorder="1" applyAlignment="1">
      <alignment vertical="center"/>
    </xf>
    <xf numFmtId="43" fontId="26" fillId="0" borderId="51" xfId="1" applyFont="1" applyFill="1" applyBorder="1" applyAlignment="1">
      <alignment vertical="center" wrapText="1"/>
    </xf>
    <xf numFmtId="43" fontId="30" fillId="0" borderId="62" xfId="0" applyNumberFormat="1" applyFont="1" applyFill="1" applyBorder="1" applyAlignment="1">
      <alignment vertical="center"/>
    </xf>
    <xf numFmtId="0" fontId="31" fillId="0" borderId="80" xfId="5" applyFont="1" applyFill="1" applyBorder="1" applyAlignment="1" applyProtection="1">
      <alignment horizontal="justify" vertical="center" wrapText="1"/>
    </xf>
    <xf numFmtId="0" fontId="33" fillId="0" borderId="80" xfId="5" applyFont="1" applyFill="1" applyBorder="1" applyAlignment="1" applyProtection="1">
      <alignment horizontal="center" vertical="center"/>
      <protection locked="0"/>
    </xf>
    <xf numFmtId="4" fontId="33" fillId="0" borderId="80" xfId="5" applyNumberFormat="1" applyFont="1" applyFill="1" applyBorder="1" applyAlignment="1">
      <alignment horizontal="right" vertical="center"/>
    </xf>
    <xf numFmtId="0" fontId="26" fillId="0" borderId="51" xfId="0" applyFont="1" applyFill="1" applyBorder="1" applyAlignment="1">
      <alignment horizontal="center" vertical="center"/>
    </xf>
    <xf numFmtId="0" fontId="34" fillId="0" borderId="80" xfId="5" applyFont="1" applyFill="1" applyBorder="1" applyAlignment="1">
      <alignment horizontal="center" vertical="center" wrapText="1"/>
    </xf>
    <xf numFmtId="4" fontId="33" fillId="7" borderId="80" xfId="5" applyNumberFormat="1" applyFont="1" applyFill="1" applyBorder="1" applyAlignment="1">
      <alignment horizontal="right" vertical="center"/>
    </xf>
    <xf numFmtId="0" fontId="33" fillId="9" borderId="80" xfId="5" applyFont="1" applyFill="1" applyBorder="1" applyAlignment="1" applyProtection="1">
      <alignment horizontal="justify" vertical="center" wrapText="1"/>
    </xf>
    <xf numFmtId="0" fontId="33" fillId="9" borderId="80" xfId="5" applyFont="1" applyFill="1" applyBorder="1" applyAlignment="1" applyProtection="1">
      <alignment horizontal="center" vertical="center"/>
      <protection locked="0"/>
    </xf>
    <xf numFmtId="4" fontId="33" fillId="9" borderId="80" xfId="5" applyNumberFormat="1" applyFont="1" applyFill="1" applyBorder="1" applyAlignment="1">
      <alignment horizontal="right" vertical="center"/>
    </xf>
    <xf numFmtId="0" fontId="34" fillId="9" borderId="80" xfId="5" applyFont="1" applyFill="1" applyBorder="1" applyAlignment="1">
      <alignment horizontal="center" vertical="center" wrapText="1"/>
    </xf>
    <xf numFmtId="167" fontId="26" fillId="5" borderId="85" xfId="0" applyNumberFormat="1" applyFont="1" applyFill="1" applyBorder="1" applyAlignment="1">
      <alignment horizontal="center" vertical="center"/>
    </xf>
    <xf numFmtId="0" fontId="33" fillId="9" borderId="86" xfId="5" applyFont="1" applyFill="1" applyBorder="1" applyAlignment="1" applyProtection="1">
      <alignment horizontal="center" vertical="center"/>
      <protection locked="0"/>
    </xf>
    <xf numFmtId="4" fontId="33" fillId="9" borderId="82" xfId="5" applyNumberFormat="1" applyFont="1" applyFill="1" applyBorder="1" applyAlignment="1">
      <alignment horizontal="right" vertical="center"/>
    </xf>
    <xf numFmtId="0" fontId="26" fillId="0" borderId="84" xfId="0" applyFont="1" applyFill="1" applyBorder="1" applyAlignment="1">
      <alignment horizontal="center" vertical="center"/>
    </xf>
    <xf numFmtId="0" fontId="34" fillId="9" borderId="86" xfId="5" applyFont="1" applyFill="1" applyBorder="1" applyAlignment="1">
      <alignment horizontal="center" vertical="center" wrapText="1"/>
    </xf>
    <xf numFmtId="43" fontId="30" fillId="0" borderId="87" xfId="0" applyNumberFormat="1" applyFont="1" applyFill="1" applyBorder="1" applyAlignment="1">
      <alignment vertical="center"/>
    </xf>
    <xf numFmtId="0" fontId="35" fillId="9" borderId="80" xfId="0" applyFont="1" applyFill="1" applyBorder="1" applyAlignment="1">
      <alignment horizontal="justify" vertical="center"/>
    </xf>
    <xf numFmtId="0" fontId="33" fillId="9" borderId="80" xfId="0" applyFont="1" applyFill="1" applyBorder="1" applyAlignment="1">
      <alignment horizontal="center" vertical="center" wrapText="1"/>
    </xf>
    <xf numFmtId="2" fontId="33" fillId="0" borderId="82" xfId="5" applyNumberFormat="1" applyFont="1" applyFill="1" applyBorder="1" applyAlignment="1">
      <alignment horizontal="right" vertical="center"/>
    </xf>
    <xf numFmtId="0" fontId="34" fillId="9" borderId="80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justify" vertical="center"/>
    </xf>
    <xf numFmtId="0" fontId="33" fillId="0" borderId="80" xfId="0" applyFont="1" applyFill="1" applyBorder="1" applyAlignment="1">
      <alignment horizontal="center" vertical="center" wrapText="1"/>
    </xf>
    <xf numFmtId="0" fontId="34" fillId="0" borderId="80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justify" vertical="center" wrapText="1"/>
    </xf>
    <xf numFmtId="0" fontId="35" fillId="0" borderId="81" xfId="0" applyFont="1" applyFill="1" applyBorder="1" applyAlignment="1">
      <alignment horizontal="justify" vertical="center" wrapText="1"/>
    </xf>
    <xf numFmtId="0" fontId="33" fillId="0" borderId="81" xfId="0" applyFont="1" applyFill="1" applyBorder="1" applyAlignment="1">
      <alignment horizontal="center" vertical="center" wrapText="1"/>
    </xf>
    <xf numFmtId="2" fontId="33" fillId="0" borderId="83" xfId="5" applyNumberFormat="1" applyFont="1" applyFill="1" applyBorder="1" applyAlignment="1">
      <alignment horizontal="right" vertical="center"/>
    </xf>
    <xf numFmtId="0" fontId="34" fillId="0" borderId="81" xfId="0" applyFont="1" applyFill="1" applyBorder="1" applyAlignment="1">
      <alignment horizontal="center" vertical="center"/>
    </xf>
    <xf numFmtId="2" fontId="33" fillId="0" borderId="80" xfId="5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35" fillId="9" borderId="80" xfId="0" applyFont="1" applyFill="1" applyBorder="1" applyAlignment="1">
      <alignment horizontal="center" vertical="center" wrapText="1"/>
    </xf>
    <xf numFmtId="4" fontId="35" fillId="9" borderId="80" xfId="0" applyNumberFormat="1" applyFont="1" applyFill="1" applyBorder="1" applyAlignment="1">
      <alignment vertical="center"/>
    </xf>
    <xf numFmtId="0" fontId="36" fillId="9" borderId="80" xfId="0" applyFont="1" applyFill="1" applyBorder="1" applyAlignment="1">
      <alignment horizontal="center" vertical="center" wrapText="1"/>
    </xf>
    <xf numFmtId="43" fontId="37" fillId="0" borderId="62" xfId="0" applyNumberFormat="1" applyFont="1" applyFill="1" applyBorder="1" applyAlignment="1">
      <alignment vertical="center"/>
    </xf>
    <xf numFmtId="0" fontId="29" fillId="9" borderId="80" xfId="0" applyFont="1" applyFill="1" applyBorder="1" applyAlignment="1">
      <alignment horizontal="justify" vertical="center"/>
    </xf>
    <xf numFmtId="0" fontId="38" fillId="9" borderId="80" xfId="0" applyFont="1" applyFill="1" applyBorder="1" applyAlignment="1">
      <alignment vertical="center"/>
    </xf>
    <xf numFmtId="0" fontId="39" fillId="9" borderId="80" xfId="0" applyFont="1" applyFill="1" applyBorder="1" applyAlignment="1">
      <alignment horizontal="justify" vertical="center"/>
    </xf>
    <xf numFmtId="0" fontId="33" fillId="9" borderId="80" xfId="0" applyFont="1" applyFill="1" applyBorder="1" applyAlignment="1">
      <alignment horizontal="center" vertical="center"/>
    </xf>
    <xf numFmtId="4" fontId="33" fillId="9" borderId="80" xfId="0" applyNumberFormat="1" applyFont="1" applyFill="1" applyBorder="1" applyAlignment="1">
      <alignment horizontal="center" vertical="center"/>
    </xf>
    <xf numFmtId="0" fontId="39" fillId="0" borderId="80" xfId="5" applyFont="1" applyFill="1" applyBorder="1" applyAlignment="1">
      <alignment horizontal="justify" vertical="center" wrapText="1"/>
    </xf>
    <xf numFmtId="0" fontId="40" fillId="0" borderId="80" xfId="5" applyFont="1" applyFill="1" applyBorder="1" applyAlignment="1" applyProtection="1">
      <alignment horizontal="center" vertical="center"/>
      <protection locked="0"/>
    </xf>
    <xf numFmtId="0" fontId="34" fillId="0" borderId="80" xfId="5" applyFont="1" applyFill="1" applyBorder="1" applyAlignment="1">
      <alignment horizontal="center" vertical="center"/>
    </xf>
    <xf numFmtId="0" fontId="26" fillId="5" borderId="51" xfId="0" applyFont="1" applyFill="1" applyBorder="1" applyAlignment="1">
      <alignment horizontal="left" vertical="center" wrapText="1"/>
    </xf>
    <xf numFmtId="43" fontId="28" fillId="6" borderId="61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horizontal="center" vertical="center"/>
    </xf>
    <xf numFmtId="44" fontId="30" fillId="0" borderId="0" xfId="2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26" fillId="5" borderId="51" xfId="0" applyFont="1" applyFill="1" applyBorder="1" applyAlignment="1">
      <alignment horizontal="center" vertical="center"/>
    </xf>
    <xf numFmtId="43" fontId="26" fillId="0" borderId="51" xfId="1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7" borderId="0" xfId="0" applyFont="1" applyFill="1" applyAlignment="1">
      <alignment horizontal="center" vertical="center" wrapText="1"/>
    </xf>
    <xf numFmtId="43" fontId="30" fillId="0" borderId="6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3" fontId="26" fillId="0" borderId="51" xfId="1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 wrapText="1"/>
    </xf>
    <xf numFmtId="167" fontId="30" fillId="7" borderId="51" xfId="0" quotePrefix="1" applyNumberFormat="1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3" fontId="26" fillId="0" borderId="0" xfId="1" applyFont="1" applyBorder="1" applyAlignment="1">
      <alignment vertical="center"/>
    </xf>
    <xf numFmtId="43" fontId="26" fillId="0" borderId="0" xfId="1" applyFont="1" applyBorder="1" applyAlignment="1">
      <alignment vertical="center" wrapText="1"/>
    </xf>
    <xf numFmtId="0" fontId="30" fillId="0" borderId="6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3" fontId="28" fillId="6" borderId="62" xfId="1" applyFont="1" applyFill="1" applyBorder="1" applyAlignment="1">
      <alignment vertical="center"/>
    </xf>
    <xf numFmtId="43" fontId="22" fillId="0" borderId="0" xfId="1" applyFont="1" applyFill="1" applyBorder="1" applyAlignment="1">
      <alignment horizontal="center" vertical="center"/>
    </xf>
    <xf numFmtId="169" fontId="23" fillId="0" borderId="0" xfId="3" applyNumberFormat="1" applyFont="1" applyAlignment="1">
      <alignment vertical="center"/>
    </xf>
    <xf numFmtId="43" fontId="26" fillId="0" borderId="51" xfId="1" applyFont="1" applyFill="1" applyBorder="1" applyAlignment="1">
      <alignment vertical="center"/>
    </xf>
    <xf numFmtId="43" fontId="26" fillId="0" borderId="51" xfId="1" applyFont="1" applyBorder="1" applyAlignment="1">
      <alignment vertical="center"/>
    </xf>
    <xf numFmtId="0" fontId="42" fillId="0" borderId="51" xfId="0" applyFont="1" applyBorder="1" applyAlignment="1">
      <alignment horizontal="center" vertical="center"/>
    </xf>
    <xf numFmtId="43" fontId="42" fillId="0" borderId="51" xfId="0" applyNumberFormat="1" applyFont="1" applyBorder="1" applyAlignment="1">
      <alignment vertical="center"/>
    </xf>
    <xf numFmtId="167" fontId="26" fillId="5" borderId="51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left" vertical="center" wrapText="1"/>
    </xf>
    <xf numFmtId="43" fontId="30" fillId="0" borderId="69" xfId="0" applyNumberFormat="1" applyFont="1" applyBorder="1" applyAlignment="1">
      <alignment vertical="center"/>
    </xf>
    <xf numFmtId="165" fontId="26" fillId="7" borderId="51" xfId="0" applyNumberFormat="1" applyFont="1" applyFill="1" applyBorder="1" applyAlignment="1">
      <alignment horizontal="center" vertical="center" wrapText="1"/>
    </xf>
    <xf numFmtId="1" fontId="30" fillId="0" borderId="51" xfId="0" quotePrefix="1" applyNumberFormat="1" applyFont="1" applyFill="1" applyBorder="1" applyAlignment="1">
      <alignment horizontal="center" vertical="center"/>
    </xf>
    <xf numFmtId="167" fontId="30" fillId="0" borderId="51" xfId="0" quotePrefix="1" applyNumberFormat="1" applyFont="1" applyFill="1" applyBorder="1" applyAlignment="1">
      <alignment horizontal="center" vertical="center"/>
    </xf>
    <xf numFmtId="167" fontId="30" fillId="0" borderId="51" xfId="0" applyNumberFormat="1" applyFont="1" applyFill="1" applyBorder="1" applyAlignment="1">
      <alignment horizontal="center" vertical="center"/>
    </xf>
    <xf numFmtId="167" fontId="19" fillId="5" borderId="51" xfId="0" applyNumberFormat="1" applyFont="1" applyFill="1" applyBorder="1" applyAlignment="1">
      <alignment horizontal="center" vertical="center"/>
    </xf>
    <xf numFmtId="43" fontId="28" fillId="0" borderId="69" xfId="0" applyNumberFormat="1" applyFont="1" applyBorder="1" applyAlignment="1">
      <alignment vertical="center"/>
    </xf>
    <xf numFmtId="165" fontId="26" fillId="0" borderId="5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3" fontId="26" fillId="0" borderId="0" xfId="1" applyFont="1" applyFill="1" applyBorder="1" applyAlignment="1">
      <alignment vertical="center"/>
    </xf>
    <xf numFmtId="43" fontId="26" fillId="0" borderId="0" xfId="1" applyFont="1" applyFill="1" applyBorder="1" applyAlignment="1">
      <alignment vertical="center" wrapText="1"/>
    </xf>
    <xf numFmtId="43" fontId="26" fillId="7" borderId="51" xfId="1" applyFont="1" applyFill="1" applyBorder="1" applyAlignment="1">
      <alignment vertical="center"/>
    </xf>
    <xf numFmtId="43" fontId="26" fillId="7" borderId="51" xfId="1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6" xfId="0" applyFont="1" applyBorder="1" applyAlignment="1">
      <alignment vertical="center"/>
    </xf>
    <xf numFmtId="0" fontId="26" fillId="0" borderId="56" xfId="0" applyFont="1" applyBorder="1" applyAlignment="1">
      <alignment horizontal="center" vertical="center"/>
    </xf>
    <xf numFmtId="43" fontId="26" fillId="0" borderId="56" xfId="1" applyFont="1" applyBorder="1" applyAlignment="1">
      <alignment vertical="center"/>
    </xf>
    <xf numFmtId="43" fontId="26" fillId="0" borderId="56" xfId="1" applyFont="1" applyBorder="1" applyAlignment="1">
      <alignment vertical="center" wrapText="1"/>
    </xf>
    <xf numFmtId="43" fontId="30" fillId="0" borderId="0" xfId="0" applyNumberFormat="1" applyFont="1" applyFill="1" applyBorder="1" applyAlignment="1">
      <alignment vertical="center"/>
    </xf>
    <xf numFmtId="43" fontId="17" fillId="0" borderId="0" xfId="1" applyFont="1"/>
    <xf numFmtId="0" fontId="19" fillId="7" borderId="85" xfId="0" applyFont="1" applyFill="1" applyBorder="1" applyAlignment="1">
      <alignment horizontal="center" vertical="center"/>
    </xf>
    <xf numFmtId="0" fontId="27" fillId="7" borderId="88" xfId="0" applyFont="1" applyFill="1" applyBorder="1" applyAlignment="1">
      <alignment horizontal="left" vertical="center"/>
    </xf>
    <xf numFmtId="0" fontId="27" fillId="7" borderId="84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left" vertical="center"/>
    </xf>
    <xf numFmtId="43" fontId="28" fillId="7" borderId="87" xfId="0" applyNumberFormat="1" applyFont="1" applyFill="1" applyBorder="1" applyAlignment="1">
      <alignment vertical="center"/>
    </xf>
    <xf numFmtId="0" fontId="26" fillId="5" borderId="51" xfId="0" applyFont="1" applyFill="1" applyBorder="1" applyAlignment="1">
      <alignment horizontal="left" vertical="center"/>
    </xf>
    <xf numFmtId="167" fontId="43" fillId="7" borderId="51" xfId="0" quotePrefix="1" applyNumberFormat="1" applyFont="1" applyFill="1" applyBorder="1" applyAlignment="1">
      <alignment horizontal="center" vertical="center" wrapText="1"/>
    </xf>
    <xf numFmtId="43" fontId="17" fillId="0" borderId="0" xfId="0" applyNumberFormat="1" applyFont="1"/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/>
    <xf numFmtId="171" fontId="17" fillId="0" borderId="0" xfId="1" applyNumberFormat="1" applyFont="1"/>
    <xf numFmtId="167" fontId="26" fillId="0" borderId="64" xfId="0" applyNumberFormat="1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 wrapText="1"/>
    </xf>
    <xf numFmtId="165" fontId="26" fillId="7" borderId="51" xfId="0" quotePrefix="1" applyNumberFormat="1" applyFont="1" applyFill="1" applyBorder="1" applyAlignment="1">
      <alignment horizontal="center" vertical="center"/>
    </xf>
    <xf numFmtId="43" fontId="28" fillId="0" borderId="62" xfId="0" applyNumberFormat="1" applyFont="1" applyBorder="1" applyAlignment="1">
      <alignment vertical="center"/>
    </xf>
    <xf numFmtId="0" fontId="26" fillId="0" borderId="51" xfId="0" applyFont="1" applyFill="1" applyBorder="1" applyAlignment="1">
      <alignment vertical="center" wrapText="1"/>
    </xf>
    <xf numFmtId="167" fontId="30" fillId="7" borderId="51" xfId="0" applyNumberFormat="1" applyFont="1" applyFill="1" applyBorder="1" applyAlignment="1">
      <alignment horizontal="center" vertical="center"/>
    </xf>
    <xf numFmtId="167" fontId="19" fillId="0" borderId="64" xfId="0" applyNumberFormat="1" applyFont="1" applyFill="1" applyBorder="1" applyAlignment="1">
      <alignment horizontal="center" vertical="center"/>
    </xf>
    <xf numFmtId="174" fontId="26" fillId="7" borderId="51" xfId="1" applyNumberFormat="1" applyFont="1" applyFill="1" applyBorder="1" applyAlignment="1">
      <alignment vertical="center"/>
    </xf>
    <xf numFmtId="0" fontId="26" fillId="0" borderId="5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68" fontId="33" fillId="7" borderId="80" xfId="5" applyNumberFormat="1" applyFont="1" applyFill="1" applyBorder="1" applyAlignment="1">
      <alignment horizontal="right" vertical="center"/>
    </xf>
    <xf numFmtId="2" fontId="30" fillId="0" borderId="62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19" fillId="0" borderId="85" xfId="0" applyNumberFormat="1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left" vertical="center" wrapText="1"/>
    </xf>
    <xf numFmtId="174" fontId="26" fillId="7" borderId="84" xfId="1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168" fontId="33" fillId="7" borderId="91" xfId="5" applyNumberFormat="1" applyFont="1" applyFill="1" applyBorder="1" applyAlignment="1">
      <alignment horizontal="right" vertical="center"/>
    </xf>
    <xf numFmtId="2" fontId="28" fillId="0" borderId="87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6" fillId="0" borderId="72" xfId="0" applyFont="1" applyFill="1" applyBorder="1" applyAlignment="1">
      <alignment horizontal="left" vertical="center" wrapText="1"/>
    </xf>
    <xf numFmtId="0" fontId="26" fillId="0" borderId="72" xfId="0" applyFont="1" applyFill="1" applyBorder="1" applyAlignment="1">
      <alignment horizontal="center" vertical="center"/>
    </xf>
    <xf numFmtId="43" fontId="26" fillId="0" borderId="72" xfId="1" applyFont="1" applyFill="1" applyBorder="1" applyAlignment="1">
      <alignment vertical="center"/>
    </xf>
    <xf numFmtId="165" fontId="26" fillId="0" borderId="72" xfId="0" applyNumberFormat="1" applyFont="1" applyFill="1" applyBorder="1" applyAlignment="1">
      <alignment horizontal="center" vertical="center"/>
    </xf>
    <xf numFmtId="0" fontId="19" fillId="7" borderId="64" xfId="0" quotePrefix="1" applyFont="1" applyFill="1" applyBorder="1" applyAlignment="1">
      <alignment horizontal="center" vertical="center"/>
    </xf>
    <xf numFmtId="0" fontId="27" fillId="7" borderId="55" xfId="0" applyFont="1" applyFill="1" applyBorder="1" applyAlignment="1">
      <alignment horizontal="left" vertical="center"/>
    </xf>
    <xf numFmtId="0" fontId="27" fillId="7" borderId="56" xfId="0" applyFont="1" applyFill="1" applyBorder="1" applyAlignment="1">
      <alignment horizontal="left" vertical="center"/>
    </xf>
    <xf numFmtId="0" fontId="27" fillId="7" borderId="57" xfId="0" applyFont="1" applyFill="1" applyBorder="1" applyAlignment="1">
      <alignment horizontal="left" vertical="center"/>
    </xf>
    <xf numFmtId="43" fontId="28" fillId="7" borderId="62" xfId="0" applyNumberFormat="1" applyFont="1" applyFill="1" applyBorder="1" applyAlignment="1">
      <alignment vertical="center"/>
    </xf>
    <xf numFmtId="0" fontId="26" fillId="7" borderId="5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43" fontId="23" fillId="0" borderId="0" xfId="0" applyNumberFormat="1" applyFont="1" applyFill="1" applyAlignment="1">
      <alignment horizontal="center" vertical="center"/>
    </xf>
    <xf numFmtId="0" fontId="26" fillId="0" borderId="51" xfId="0" applyFont="1" applyBorder="1" applyAlignment="1">
      <alignment vertical="center"/>
    </xf>
    <xf numFmtId="43" fontId="30" fillId="0" borderId="62" xfId="1" applyFont="1" applyFill="1" applyBorder="1" applyAlignment="1">
      <alignment horizontal="right" vertical="center"/>
    </xf>
    <xf numFmtId="0" fontId="26" fillId="7" borderId="51" xfId="0" applyFont="1" applyFill="1" applyBorder="1" applyAlignment="1">
      <alignment horizontal="left" vertical="center" wrapText="1"/>
    </xf>
    <xf numFmtId="2" fontId="30" fillId="0" borderId="62" xfId="0" applyNumberFormat="1" applyFont="1" applyFill="1" applyBorder="1" applyAlignment="1">
      <alignment horizontal="right" vertical="center"/>
    </xf>
    <xf numFmtId="167" fontId="19" fillId="5" borderId="64" xfId="0" applyNumberFormat="1" applyFont="1" applyFill="1" applyBorder="1" applyAlignment="1">
      <alignment horizontal="center" vertical="center"/>
    </xf>
    <xf numFmtId="43" fontId="28" fillId="0" borderId="62" xfId="0" applyNumberFormat="1" applyFont="1" applyFill="1" applyBorder="1" applyAlignment="1">
      <alignment horizontal="right" vertical="center"/>
    </xf>
    <xf numFmtId="172" fontId="26" fillId="0" borderId="51" xfId="1" applyNumberFormat="1" applyFont="1" applyFill="1" applyBorder="1" applyAlignment="1">
      <alignment vertical="center"/>
    </xf>
    <xf numFmtId="0" fontId="26" fillId="0" borderId="51" xfId="0" applyNumberFormat="1" applyFont="1" applyFill="1" applyBorder="1" applyAlignment="1">
      <alignment horizontal="center" vertical="center"/>
    </xf>
    <xf numFmtId="0" fontId="26" fillId="0" borderId="80" xfId="0" applyNumberFormat="1" applyFont="1" applyFill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43" fontId="26" fillId="0" borderId="51" xfId="1" applyFont="1" applyBorder="1" applyAlignment="1">
      <alignment vertical="center" wrapText="1"/>
    </xf>
    <xf numFmtId="0" fontId="30" fillId="0" borderId="6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0" fontId="17" fillId="0" borderId="0" xfId="0" applyNumberFormat="1" applyFont="1"/>
    <xf numFmtId="165" fontId="30" fillId="7" borderId="51" xfId="0" quotePrefix="1" applyNumberFormat="1" applyFont="1" applyFill="1" applyBorder="1" applyAlignment="1">
      <alignment horizontal="center" vertical="center"/>
    </xf>
    <xf numFmtId="165" fontId="30" fillId="7" borderId="51" xfId="0" applyNumberFormat="1" applyFont="1" applyFill="1" applyBorder="1" applyAlignment="1">
      <alignment horizontal="center" vertical="center"/>
    </xf>
    <xf numFmtId="10" fontId="17" fillId="0" borderId="0" xfId="1" applyNumberFormat="1" applyFont="1"/>
    <xf numFmtId="0" fontId="44" fillId="0" borderId="51" xfId="0" applyFont="1" applyFill="1" applyBorder="1" applyAlignment="1">
      <alignment vertical="center"/>
    </xf>
    <xf numFmtId="44" fontId="26" fillId="0" borderId="51" xfId="0" applyNumberFormat="1" applyFont="1" applyFill="1" applyBorder="1" applyAlignment="1">
      <alignment horizontal="center" vertical="center"/>
    </xf>
    <xf numFmtId="44" fontId="26" fillId="7" borderId="51" xfId="0" applyNumberFormat="1" applyFont="1" applyFill="1" applyBorder="1" applyAlignment="1">
      <alignment horizontal="center" vertical="center"/>
    </xf>
    <xf numFmtId="44" fontId="26" fillId="0" borderId="64" xfId="0" applyNumberFormat="1" applyFont="1" applyBorder="1" applyAlignment="1">
      <alignment horizontal="center" vertical="center"/>
    </xf>
    <xf numFmtId="44" fontId="26" fillId="0" borderId="51" xfId="0" applyNumberFormat="1" applyFont="1" applyFill="1" applyBorder="1" applyAlignment="1">
      <alignment vertical="center"/>
    </xf>
    <xf numFmtId="0" fontId="30" fillId="0" borderId="62" xfId="0" applyFont="1" applyFill="1" applyBorder="1" applyAlignment="1">
      <alignment vertical="center"/>
    </xf>
    <xf numFmtId="0" fontId="26" fillId="7" borderId="51" xfId="0" applyNumberFormat="1" applyFont="1" applyFill="1" applyBorder="1" applyAlignment="1">
      <alignment horizontal="center" vertical="center"/>
    </xf>
    <xf numFmtId="170" fontId="17" fillId="0" borderId="0" xfId="0" applyNumberFormat="1" applyFont="1"/>
    <xf numFmtId="43" fontId="30" fillId="0" borderId="51" xfId="0" applyNumberFormat="1" applyFont="1" applyFill="1" applyBorder="1" applyAlignment="1">
      <alignment vertical="center"/>
    </xf>
    <xf numFmtId="0" fontId="17" fillId="0" borderId="0" xfId="0" applyFont="1" applyFill="1"/>
    <xf numFmtId="167" fontId="26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44" fontId="26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Fill="1" applyBorder="1"/>
    <xf numFmtId="44" fontId="28" fillId="0" borderId="71" xfId="2" applyFont="1" applyFill="1" applyBorder="1" applyAlignment="1">
      <alignment vertical="center"/>
    </xf>
    <xf numFmtId="44" fontId="22" fillId="0" borderId="0" xfId="2" applyFont="1" applyFill="1" applyBorder="1" applyAlignment="1">
      <alignment horizontal="center" vertical="center"/>
    </xf>
    <xf numFmtId="44" fontId="28" fillId="0" borderId="62" xfId="2" applyFont="1" applyFill="1" applyBorder="1" applyAlignment="1">
      <alignment vertical="center"/>
    </xf>
    <xf numFmtId="173" fontId="24" fillId="0" borderId="0" xfId="1" applyNumberFormat="1" applyFont="1" applyAlignment="1">
      <alignment vertical="center"/>
    </xf>
    <xf numFmtId="44" fontId="17" fillId="0" borderId="0" xfId="0" applyNumberFormat="1" applyFont="1"/>
    <xf numFmtId="10" fontId="19" fillId="0" borderId="51" xfId="0" applyNumberFormat="1" applyFont="1" applyFill="1" applyBorder="1" applyAlignment="1">
      <alignment horizontal="right" vertical="center"/>
    </xf>
    <xf numFmtId="44" fontId="28" fillId="0" borderId="74" xfId="2" applyFont="1" applyFill="1" applyBorder="1" applyAlignment="1">
      <alignment vertical="center"/>
    </xf>
    <xf numFmtId="10" fontId="19" fillId="0" borderId="1" xfId="0" applyNumberFormat="1" applyFont="1" applyFill="1" applyBorder="1" applyAlignment="1">
      <alignment horizontal="right" vertical="center"/>
    </xf>
    <xf numFmtId="44" fontId="19" fillId="0" borderId="0" xfId="0" applyNumberFormat="1" applyFont="1" applyFill="1" applyBorder="1" applyAlignment="1">
      <alignment vertical="center"/>
    </xf>
    <xf numFmtId="44" fontId="29" fillId="8" borderId="79" xfId="2" applyFont="1" applyFill="1" applyBorder="1" applyAlignment="1">
      <alignment vertical="center"/>
    </xf>
    <xf numFmtId="44" fontId="26" fillId="0" borderId="0" xfId="2" applyFont="1" applyFill="1" applyBorder="1" applyAlignment="1">
      <alignment horizontal="center" vertical="center"/>
    </xf>
    <xf numFmtId="43" fontId="17" fillId="0" borderId="0" xfId="0" applyNumberFormat="1" applyFont="1" applyFill="1"/>
    <xf numFmtId="0" fontId="7" fillId="4" borderId="27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 wrapText="1"/>
    </xf>
    <xf numFmtId="0" fontId="3" fillId="5" borderId="32" xfId="0" applyFont="1" applyFill="1" applyBorder="1" applyAlignment="1">
      <alignment horizontal="left" wrapText="1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2" borderId="27" xfId="0" applyFont="1" applyFill="1" applyBorder="1" applyAlignment="1">
      <alignment horizontal="left"/>
    </xf>
    <xf numFmtId="0" fontId="3" fillId="5" borderId="3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50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2" fillId="0" borderId="3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11" fillId="0" borderId="3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3" fillId="5" borderId="27" xfId="0" applyFont="1" applyFill="1" applyBorder="1" applyAlignment="1"/>
    <xf numFmtId="0" fontId="3" fillId="5" borderId="28" xfId="0" applyFont="1" applyFill="1" applyBorder="1" applyAlignment="1"/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39" fontId="7" fillId="0" borderId="1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39" fontId="7" fillId="0" borderId="1" xfId="0" applyNumberFormat="1" applyFont="1" applyBorder="1" applyAlignment="1" applyProtection="1">
      <alignment horizontal="center" vertical="center"/>
    </xf>
    <xf numFmtId="39" fontId="7" fillId="0" borderId="15" xfId="0" applyNumberFormat="1" applyFont="1" applyBorder="1" applyAlignment="1" applyProtection="1">
      <alignment horizontal="center" vertical="center"/>
    </xf>
    <xf numFmtId="43" fontId="7" fillId="0" borderId="11" xfId="1" applyFont="1" applyBorder="1" applyAlignment="1">
      <alignment horizontal="center" vertical="center"/>
    </xf>
    <xf numFmtId="43" fontId="7" fillId="0" borderId="16" xfId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43" fontId="7" fillId="0" borderId="17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" fontId="21" fillId="6" borderId="60" xfId="0" applyNumberFormat="1" applyFont="1" applyFill="1" applyBorder="1" applyAlignment="1">
      <alignment horizontal="center" vertical="center"/>
    </xf>
    <xf numFmtId="17" fontId="21" fillId="6" borderId="65" xfId="0" applyNumberFormat="1" applyFont="1" applyFill="1" applyBorder="1" applyAlignment="1">
      <alignment horizontal="center" vertical="center"/>
    </xf>
    <xf numFmtId="0" fontId="19" fillId="6" borderId="52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0" fontId="25" fillId="6" borderId="58" xfId="0" applyFont="1" applyFill="1" applyBorder="1" applyAlignment="1">
      <alignment horizontal="center" vertical="center"/>
    </xf>
    <xf numFmtId="0" fontId="25" fillId="6" borderId="59" xfId="0" applyFont="1" applyFill="1" applyBorder="1" applyAlignment="1">
      <alignment horizontal="center" vertical="center"/>
    </xf>
    <xf numFmtId="0" fontId="25" fillId="6" borderId="65" xfId="0" applyFont="1" applyFill="1" applyBorder="1" applyAlignment="1">
      <alignment horizontal="center" vertical="center"/>
    </xf>
    <xf numFmtId="0" fontId="27" fillId="6" borderId="88" xfId="0" applyFont="1" applyFill="1" applyBorder="1" applyAlignment="1">
      <alignment horizontal="left" vertical="center"/>
    </xf>
    <xf numFmtId="0" fontId="27" fillId="6" borderId="89" xfId="0" applyFont="1" applyFill="1" applyBorder="1" applyAlignment="1">
      <alignment horizontal="left" vertical="center"/>
    </xf>
    <xf numFmtId="0" fontId="27" fillId="6" borderId="90" xfId="0" applyFont="1" applyFill="1" applyBorder="1" applyAlignment="1">
      <alignment horizontal="left" vertical="center"/>
    </xf>
    <xf numFmtId="0" fontId="27" fillId="6" borderId="55" xfId="0" applyFont="1" applyFill="1" applyBorder="1" applyAlignment="1">
      <alignment horizontal="left" vertical="center"/>
    </xf>
    <xf numFmtId="0" fontId="27" fillId="6" borderId="56" xfId="0" applyFont="1" applyFill="1" applyBorder="1" applyAlignment="1">
      <alignment horizontal="left" vertical="center"/>
    </xf>
    <xf numFmtId="0" fontId="27" fillId="6" borderId="57" xfId="0" applyFont="1" applyFill="1" applyBorder="1" applyAlignment="1">
      <alignment horizontal="left" vertical="center"/>
    </xf>
    <xf numFmtId="0" fontId="20" fillId="6" borderId="52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5" borderId="51" xfId="0" applyFont="1" applyFill="1" applyBorder="1" applyAlignment="1">
      <alignment horizontal="left" vertical="center" wrapText="1"/>
    </xf>
    <xf numFmtId="43" fontId="19" fillId="0" borderId="75" xfId="1" applyFont="1" applyFill="1" applyBorder="1" applyAlignment="1">
      <alignment horizontal="right" vertical="center" wrapText="1"/>
    </xf>
    <xf numFmtId="43" fontId="19" fillId="0" borderId="70" xfId="1" applyFont="1" applyFill="1" applyBorder="1" applyAlignment="1">
      <alignment horizontal="right" vertical="center" wrapText="1"/>
    </xf>
    <xf numFmtId="44" fontId="29" fillId="8" borderId="77" xfId="0" applyNumberFormat="1" applyFont="1" applyFill="1" applyBorder="1" applyAlignment="1">
      <alignment horizontal="right" vertical="center"/>
    </xf>
    <xf numFmtId="44" fontId="29" fillId="8" borderId="78" xfId="0" applyNumberFormat="1" applyFont="1" applyFill="1" applyBorder="1" applyAlignment="1">
      <alignment horizontal="right" vertical="center"/>
    </xf>
    <xf numFmtId="0" fontId="19" fillId="5" borderId="55" xfId="0" applyFont="1" applyFill="1" applyBorder="1" applyAlignment="1">
      <alignment horizontal="left" vertical="center" wrapText="1"/>
    </xf>
    <xf numFmtId="0" fontId="19" fillId="5" borderId="56" xfId="0" applyFont="1" applyFill="1" applyBorder="1" applyAlignment="1">
      <alignment horizontal="left" vertical="center" wrapText="1"/>
    </xf>
    <xf numFmtId="0" fontId="19" fillId="5" borderId="57" xfId="0" applyFont="1" applyFill="1" applyBorder="1" applyAlignment="1">
      <alignment horizontal="left" vertical="center" wrapText="1"/>
    </xf>
    <xf numFmtId="44" fontId="19" fillId="0" borderId="64" xfId="0" applyNumberFormat="1" applyFont="1" applyFill="1" applyBorder="1" applyAlignment="1">
      <alignment horizontal="right" vertical="center"/>
    </xf>
    <xf numFmtId="44" fontId="19" fillId="0" borderId="51" xfId="0" applyNumberFormat="1" applyFont="1" applyFill="1" applyBorder="1" applyAlignment="1">
      <alignment horizontal="right" vertical="center"/>
    </xf>
    <xf numFmtId="44" fontId="19" fillId="0" borderId="76" xfId="0" applyNumberFormat="1" applyFont="1" applyFill="1" applyBorder="1" applyAlignment="1">
      <alignment horizontal="right" vertical="center"/>
    </xf>
    <xf numFmtId="44" fontId="19" fillId="0" borderId="1" xfId="0" applyNumberFormat="1" applyFont="1" applyFill="1" applyBorder="1" applyAlignment="1">
      <alignment horizontal="right" vertical="center"/>
    </xf>
  </cellXfs>
  <cellStyles count="9">
    <cellStyle name="Moeda" xfId="2" builtinId="4"/>
    <cellStyle name="Normal" xfId="0" builtinId="0"/>
    <cellStyle name="Normal 2" xfId="5"/>
    <cellStyle name="Normal 2 3" xfId="6"/>
    <cellStyle name="Normal 8" xfId="7"/>
    <cellStyle name="Porcentagem" xfId="3" builtinId="5"/>
    <cellStyle name="Porcentagem 3" xfId="4"/>
    <cellStyle name="Vírgula" xfId="1" builtinId="3"/>
    <cellStyle name="Vírgula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F128"/>
  <sheetViews>
    <sheetView topLeftCell="A43" zoomScale="85" zoomScaleNormal="85" workbookViewId="0">
      <selection activeCell="M121" sqref="M121"/>
    </sheetView>
  </sheetViews>
  <sheetFormatPr defaultColWidth="9.140625" defaultRowHeight="15.75"/>
  <cols>
    <col min="1" max="1" width="1.42578125" customWidth="1"/>
    <col min="2" max="3" width="9.5703125" style="1" customWidth="1"/>
    <col min="4" max="4" width="16" style="1" bestFit="1" customWidth="1"/>
    <col min="5" max="5" width="10.7109375" style="1" bestFit="1" customWidth="1"/>
    <col min="6" max="6" width="14" style="1" customWidth="1"/>
    <col min="7" max="7" width="87.28515625" customWidth="1"/>
    <col min="8" max="8" width="8.85546875" style="1" customWidth="1"/>
    <col min="9" max="9" width="13.5703125" style="51" customWidth="1"/>
    <col min="10" max="10" width="15.7109375" style="6" customWidth="1"/>
    <col min="11" max="11" width="19" style="7" customWidth="1"/>
    <col min="12" max="12" width="16.7109375" style="8" bestFit="1" customWidth="1"/>
    <col min="13" max="13" width="15.42578125" style="8" customWidth="1"/>
    <col min="14" max="14" width="56.140625" style="8" bestFit="1" customWidth="1"/>
    <col min="15" max="15" width="13.42578125" style="8" bestFit="1" customWidth="1"/>
    <col min="16" max="16" width="15.140625" style="8" bestFit="1" customWidth="1"/>
    <col min="17" max="17" width="17" style="8" bestFit="1" customWidth="1"/>
    <col min="18" max="110" width="9.140625" style="8"/>
  </cols>
  <sheetData>
    <row r="1" spans="2:110" s="9" customFormat="1" ht="9" customHeight="1" thickBot="1">
      <c r="B1" s="2"/>
      <c r="C1" s="2"/>
      <c r="D1" s="2"/>
      <c r="E1" s="2"/>
      <c r="F1" s="2"/>
      <c r="G1" s="3"/>
      <c r="H1" s="4"/>
      <c r="I1" s="5"/>
      <c r="J1" s="6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</row>
    <row r="2" spans="2:110" s="9" customFormat="1" ht="18.95" customHeight="1" thickTop="1">
      <c r="B2" s="438" t="s">
        <v>165</v>
      </c>
      <c r="C2" s="439"/>
      <c r="D2" s="439"/>
      <c r="E2" s="439"/>
      <c r="F2" s="439"/>
      <c r="G2" s="439"/>
      <c r="H2" s="439"/>
      <c r="I2" s="439"/>
      <c r="J2" s="439"/>
      <c r="K2" s="44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</row>
    <row r="3" spans="2:110" s="9" customFormat="1" ht="18.95" customHeight="1">
      <c r="B3" s="441" t="s">
        <v>164</v>
      </c>
      <c r="C3" s="442"/>
      <c r="D3" s="442"/>
      <c r="E3" s="442"/>
      <c r="F3" s="442"/>
      <c r="G3" s="442"/>
      <c r="H3" s="442"/>
      <c r="I3" s="442"/>
      <c r="J3" s="442"/>
      <c r="K3" s="443"/>
      <c r="L3" s="52"/>
      <c r="M3" s="33"/>
      <c r="N3" s="33"/>
      <c r="O3" s="3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8.95" customHeight="1">
      <c r="B4" s="444"/>
      <c r="C4" s="445"/>
      <c r="D4" s="445"/>
      <c r="E4" s="445"/>
      <c r="F4" s="445"/>
      <c r="G4" s="445"/>
      <c r="H4" s="445"/>
      <c r="I4" s="445"/>
      <c r="J4" s="445"/>
      <c r="K4" s="446"/>
      <c r="L4" s="52"/>
      <c r="M4" s="33"/>
      <c r="N4" s="33"/>
      <c r="O4" s="3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</row>
    <row r="5" spans="2:110" s="7" customFormat="1" ht="15" customHeight="1">
      <c r="B5" s="432" t="s">
        <v>5</v>
      </c>
      <c r="C5" s="434" t="s">
        <v>145</v>
      </c>
      <c r="D5" s="434" t="s">
        <v>52</v>
      </c>
      <c r="E5" s="434" t="s">
        <v>53</v>
      </c>
      <c r="F5" s="434" t="s">
        <v>14</v>
      </c>
      <c r="G5" s="434"/>
      <c r="H5" s="434" t="s">
        <v>15</v>
      </c>
      <c r="I5" s="436" t="s">
        <v>16</v>
      </c>
      <c r="J5" s="447" t="s">
        <v>17</v>
      </c>
      <c r="K5" s="449" t="s">
        <v>18</v>
      </c>
      <c r="L5" s="52"/>
      <c r="M5" s="33"/>
      <c r="N5" s="33"/>
      <c r="O5" s="3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</row>
    <row r="6" spans="2:110" s="7" customFormat="1" ht="15" customHeight="1" thickBot="1">
      <c r="B6" s="433"/>
      <c r="C6" s="435"/>
      <c r="D6" s="435"/>
      <c r="E6" s="435"/>
      <c r="F6" s="435"/>
      <c r="G6" s="435"/>
      <c r="H6" s="435"/>
      <c r="I6" s="437"/>
      <c r="J6" s="448"/>
      <c r="K6" s="450"/>
      <c r="L6" s="52"/>
      <c r="M6" s="33"/>
      <c r="N6" s="33"/>
      <c r="O6" s="3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</row>
    <row r="7" spans="2:110" s="9" customFormat="1" ht="15.95" customHeight="1" thickTop="1">
      <c r="B7" s="10" t="s">
        <v>19</v>
      </c>
      <c r="C7" s="71"/>
      <c r="D7" s="71"/>
      <c r="E7" s="71"/>
      <c r="F7" s="11" t="s">
        <v>3</v>
      </c>
      <c r="G7" s="11"/>
      <c r="H7" s="12"/>
      <c r="I7" s="13"/>
      <c r="J7" s="14"/>
      <c r="K7" s="15"/>
      <c r="L7" s="52"/>
      <c r="M7" s="33"/>
      <c r="N7" s="33" t="s">
        <v>54</v>
      </c>
      <c r="O7" s="3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</row>
    <row r="8" spans="2:110" s="9" customFormat="1" ht="15" customHeight="1">
      <c r="B8" s="16" t="s">
        <v>20</v>
      </c>
      <c r="C8" s="72"/>
      <c r="D8" s="72"/>
      <c r="E8" s="72"/>
      <c r="F8" s="17" t="s">
        <v>21</v>
      </c>
      <c r="G8" s="17"/>
      <c r="H8" s="18" t="s">
        <v>22</v>
      </c>
      <c r="I8" s="19"/>
      <c r="J8" s="19"/>
      <c r="K8" s="20"/>
      <c r="L8" s="52"/>
      <c r="M8" s="33"/>
      <c r="N8" s="33" t="str">
        <f>F9</f>
        <v>CONC.ESTR.fck=35 MPA-CONTR.RAZ.C/ADIT.CONF. E LANÇ</v>
      </c>
      <c r="O8" s="73" t="e">
        <f>I9+I21</f>
        <v>#REF!</v>
      </c>
      <c r="P8" s="74">
        <f>J9</f>
        <v>407.11</v>
      </c>
      <c r="Q8" s="75" t="e">
        <f>P8*O8</f>
        <v>#REF!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</row>
    <row r="9" spans="2:110" s="9" customFormat="1" ht="15" customHeight="1">
      <c r="B9" s="21">
        <v>1</v>
      </c>
      <c r="C9" s="129"/>
      <c r="D9" s="22" t="s">
        <v>55</v>
      </c>
      <c r="E9" s="76"/>
      <c r="F9" s="416" t="s">
        <v>56</v>
      </c>
      <c r="G9" s="413"/>
      <c r="H9" s="22" t="s">
        <v>6</v>
      </c>
      <c r="I9" s="23" t="e">
        <f>#REF!+#REF!</f>
        <v>#REF!</v>
      </c>
      <c r="J9" s="24">
        <v>407.11</v>
      </c>
      <c r="K9" s="25" t="e">
        <f>ROUND(J9*I9,2)</f>
        <v>#REF!</v>
      </c>
      <c r="L9" s="52"/>
      <c r="M9" s="33"/>
      <c r="N9" s="33" t="str">
        <f>F13</f>
        <v>CONC.ESTR.fck=30 MPA-CONTR.RAZ.C/ADIT.CONF. E LANÇ</v>
      </c>
      <c r="O9" s="73" t="e">
        <f>SUM(I13,I17,I29,I34,I39,I44,I52,I56,I60)</f>
        <v>#REF!</v>
      </c>
      <c r="P9" s="74">
        <f>J17</f>
        <v>410.23</v>
      </c>
      <c r="Q9" s="75" t="e">
        <f t="shared" ref="Q9:Q21" si="0">P9*O9</f>
        <v>#REF!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</row>
    <row r="10" spans="2:110" s="9" customFormat="1" ht="15" customHeight="1">
      <c r="B10" s="21">
        <v>2</v>
      </c>
      <c r="C10" s="129"/>
      <c r="D10" s="22" t="s">
        <v>57</v>
      </c>
      <c r="E10" s="76"/>
      <c r="F10" s="416" t="s">
        <v>58</v>
      </c>
      <c r="G10" s="413"/>
      <c r="H10" s="22" t="s">
        <v>7</v>
      </c>
      <c r="I10" s="23" t="e">
        <f>#REF!</f>
        <v>#REF!</v>
      </c>
      <c r="J10" s="24">
        <v>50.81</v>
      </c>
      <c r="K10" s="25" t="e">
        <f>ROUND(J10*I10,2)</f>
        <v>#REF!</v>
      </c>
      <c r="L10" s="52"/>
      <c r="M10" s="33"/>
      <c r="N10" s="33" t="str">
        <f>F10</f>
        <v>FORMA DE PLACA COMPENSADA PLASTIFICADA</v>
      </c>
      <c r="O10" s="73" t="e">
        <f>SUM(I10,I14,I18,I22,I30,I35,I45,I53,I57,I61)</f>
        <v>#REF!</v>
      </c>
      <c r="P10" s="74">
        <f>J10</f>
        <v>50.81</v>
      </c>
      <c r="Q10" s="75" t="e">
        <f t="shared" si="0"/>
        <v>#REF!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</row>
    <row r="11" spans="2:110" s="9" customFormat="1" ht="15" customHeight="1">
      <c r="B11" s="21">
        <v>3</v>
      </c>
      <c r="C11" s="129"/>
      <c r="D11" s="22" t="s">
        <v>59</v>
      </c>
      <c r="E11" s="76"/>
      <c r="F11" s="416" t="s">
        <v>23</v>
      </c>
      <c r="G11" s="413"/>
      <c r="H11" s="22" t="s">
        <v>8</v>
      </c>
      <c r="I11" s="23" t="e">
        <f>#REF!+#REF!</f>
        <v>#REF!</v>
      </c>
      <c r="J11" s="24">
        <v>7.39</v>
      </c>
      <c r="K11" s="25" t="e">
        <f>ROUND(J11*I11,2)</f>
        <v>#REF!</v>
      </c>
      <c r="L11" s="77" t="e">
        <f>SUM(K9:K11)</f>
        <v>#REF!</v>
      </c>
      <c r="M11" s="78"/>
      <c r="N11" s="33" t="str">
        <f>F40</f>
        <v>FORMA CURVA PARA CONCRETO APARENTE</v>
      </c>
      <c r="O11" s="73" t="e">
        <f>I40</f>
        <v>#REF!</v>
      </c>
      <c r="P11" s="26">
        <f>J40</f>
        <v>107.47</v>
      </c>
      <c r="Q11" s="75" t="e">
        <f t="shared" si="0"/>
        <v>#REF!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</row>
    <row r="12" spans="2:110" s="9" customFormat="1" ht="15" customHeight="1">
      <c r="B12" s="27" t="s">
        <v>24</v>
      </c>
      <c r="C12" s="79"/>
      <c r="D12" s="79"/>
      <c r="E12" s="79"/>
      <c r="F12" s="392" t="s">
        <v>25</v>
      </c>
      <c r="G12" s="393"/>
      <c r="H12" s="18" t="s">
        <v>22</v>
      </c>
      <c r="I12" s="28"/>
      <c r="J12" s="29"/>
      <c r="K12" s="30"/>
      <c r="L12" s="52"/>
      <c r="M12" s="33"/>
      <c r="N12" s="33" t="str">
        <f>F11</f>
        <v>AÇO - CA-50</v>
      </c>
      <c r="O12" s="73" t="e">
        <f>SUM(I11,I15,I19,I23,I31,I36,I41,I46,I54,I58,I62)</f>
        <v>#REF!</v>
      </c>
      <c r="P12" s="74">
        <f>J11</f>
        <v>7.39</v>
      </c>
      <c r="Q12" s="75" t="e">
        <f t="shared" si="0"/>
        <v>#REF!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</row>
    <row r="13" spans="2:110" s="9" customFormat="1" ht="15" customHeight="1">
      <c r="B13" s="21">
        <v>4</v>
      </c>
      <c r="C13" s="129"/>
      <c r="D13" s="22" t="s">
        <v>60</v>
      </c>
      <c r="E13" s="76"/>
      <c r="F13" s="416" t="s">
        <v>61</v>
      </c>
      <c r="G13" s="413"/>
      <c r="H13" s="22" t="s">
        <v>6</v>
      </c>
      <c r="I13" s="23" t="e">
        <f>#REF!</f>
        <v>#REF!</v>
      </c>
      <c r="J13" s="24">
        <v>410.23</v>
      </c>
      <c r="K13" s="25" t="e">
        <f>ROUND(J13*I13,2)</f>
        <v>#REF!</v>
      </c>
      <c r="L13" s="52"/>
      <c r="M13" s="33"/>
      <c r="N13" s="80" t="s">
        <v>62</v>
      </c>
      <c r="O13" s="81" t="e">
        <f t="shared" ref="O13:P16" si="1">I24</f>
        <v>#REF!</v>
      </c>
      <c r="P13" s="74">
        <f t="shared" si="1"/>
        <v>12.81</v>
      </c>
      <c r="Q13" s="75" t="e">
        <f t="shared" si="0"/>
        <v>#REF!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</row>
    <row r="14" spans="2:110" s="9" customFormat="1" ht="15" customHeight="1">
      <c r="B14" s="21">
        <v>5</v>
      </c>
      <c r="C14" s="129"/>
      <c r="D14" s="22" t="s">
        <v>57</v>
      </c>
      <c r="E14" s="76"/>
      <c r="F14" s="416" t="s">
        <v>58</v>
      </c>
      <c r="G14" s="413"/>
      <c r="H14" s="22" t="s">
        <v>7</v>
      </c>
      <c r="I14" s="23" t="e">
        <f>#REF!</f>
        <v>#REF!</v>
      </c>
      <c r="J14" s="24">
        <v>50.81</v>
      </c>
      <c r="K14" s="25" t="e">
        <f>ROUND(J14*I14,2)</f>
        <v>#REF!</v>
      </c>
      <c r="L14" s="52"/>
      <c r="M14" s="33"/>
      <c r="N14" s="82" t="s">
        <v>40</v>
      </c>
      <c r="O14" s="73" t="e">
        <f t="shared" si="1"/>
        <v>#REF!</v>
      </c>
      <c r="P14" s="74">
        <f t="shared" si="1"/>
        <v>18.54</v>
      </c>
      <c r="Q14" s="75" t="e">
        <f t="shared" si="0"/>
        <v>#REF!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</row>
    <row r="15" spans="2:110" s="9" customFormat="1" ht="15" customHeight="1">
      <c r="B15" s="21">
        <v>6</v>
      </c>
      <c r="C15" s="129"/>
      <c r="D15" s="22" t="s">
        <v>59</v>
      </c>
      <c r="E15" s="76"/>
      <c r="F15" s="416" t="s">
        <v>23</v>
      </c>
      <c r="G15" s="413"/>
      <c r="H15" s="22" t="s">
        <v>8</v>
      </c>
      <c r="I15" s="23" t="e">
        <f>#REF!</f>
        <v>#REF!</v>
      </c>
      <c r="J15" s="24">
        <v>7.39</v>
      </c>
      <c r="K15" s="25" t="e">
        <f>ROUND(J15*I15,2)</f>
        <v>#REF!</v>
      </c>
      <c r="L15" s="77" t="e">
        <f>SUM(K13:K15)</f>
        <v>#REF!</v>
      </c>
      <c r="M15" s="78"/>
      <c r="N15" s="82" t="s">
        <v>63</v>
      </c>
      <c r="O15" s="73" t="e">
        <f t="shared" si="1"/>
        <v>#REF!</v>
      </c>
      <c r="P15" s="74">
        <f t="shared" si="1"/>
        <v>514.82000000000005</v>
      </c>
      <c r="Q15" s="75" t="e">
        <f t="shared" si="0"/>
        <v>#REF!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</row>
    <row r="16" spans="2:110" s="9" customFormat="1" ht="15" customHeight="1">
      <c r="B16" s="27" t="s">
        <v>26</v>
      </c>
      <c r="C16" s="79"/>
      <c r="D16" s="79"/>
      <c r="E16" s="79"/>
      <c r="F16" s="392" t="s">
        <v>27</v>
      </c>
      <c r="G16" s="393"/>
      <c r="H16" s="18" t="s">
        <v>22</v>
      </c>
      <c r="I16" s="28"/>
      <c r="J16" s="31"/>
      <c r="K16" s="30"/>
      <c r="L16" s="52"/>
      <c r="M16" s="33"/>
      <c r="N16" s="82" t="s">
        <v>64</v>
      </c>
      <c r="O16" s="73" t="e">
        <f t="shared" si="1"/>
        <v>#REF!</v>
      </c>
      <c r="P16" s="74">
        <f t="shared" si="1"/>
        <v>2.5499999999999998</v>
      </c>
      <c r="Q16" s="75" t="e">
        <f t="shared" si="0"/>
        <v>#REF!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</row>
    <row r="17" spans="2:110" s="9" customFormat="1" ht="15" customHeight="1">
      <c r="B17" s="21">
        <v>7</v>
      </c>
      <c r="C17" s="129"/>
      <c r="D17" s="22" t="s">
        <v>60</v>
      </c>
      <c r="E17" s="76"/>
      <c r="F17" s="416" t="s">
        <v>61</v>
      </c>
      <c r="G17" s="413"/>
      <c r="H17" s="22" t="s">
        <v>6</v>
      </c>
      <c r="I17" s="32" t="e">
        <f>#REF!</f>
        <v>#REF!</v>
      </c>
      <c r="J17" s="24">
        <v>410.23</v>
      </c>
      <c r="K17" s="25" t="e">
        <f>ROUND(J17*I17,2)</f>
        <v>#REF!</v>
      </c>
      <c r="L17" s="52"/>
      <c r="M17" s="33"/>
      <c r="N17" s="82" t="s">
        <v>51</v>
      </c>
      <c r="O17" s="73" t="e">
        <f>I37</f>
        <v>#REF!</v>
      </c>
      <c r="P17" s="74">
        <f>J37</f>
        <v>56.36</v>
      </c>
      <c r="Q17" s="75" t="e">
        <f t="shared" si="0"/>
        <v>#REF!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</row>
    <row r="18" spans="2:110" s="9" customFormat="1" ht="15" customHeight="1">
      <c r="B18" s="21">
        <v>8</v>
      </c>
      <c r="C18" s="129"/>
      <c r="D18" s="22" t="s">
        <v>57</v>
      </c>
      <c r="E18" s="76"/>
      <c r="F18" s="416" t="s">
        <v>58</v>
      </c>
      <c r="G18" s="413"/>
      <c r="H18" s="22" t="s">
        <v>7</v>
      </c>
      <c r="I18" s="32" t="e">
        <f>#REF!</f>
        <v>#REF!</v>
      </c>
      <c r="J18" s="24">
        <v>50.81</v>
      </c>
      <c r="K18" s="25" t="e">
        <f>ROUND(J18*I18,2)</f>
        <v>#REF!</v>
      </c>
      <c r="L18" s="52"/>
      <c r="M18" s="33"/>
      <c r="N18" s="80" t="s">
        <v>65</v>
      </c>
      <c r="O18" s="81" t="e">
        <f>I48</f>
        <v>#REF!</v>
      </c>
      <c r="P18" s="74">
        <f>J48</f>
        <v>1254.82</v>
      </c>
      <c r="Q18" s="75" t="e">
        <f t="shared" si="0"/>
        <v>#REF!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</row>
    <row r="19" spans="2:110" s="9" customFormat="1" ht="15" customHeight="1">
      <c r="B19" s="21">
        <v>9</v>
      </c>
      <c r="C19" s="129"/>
      <c r="D19" s="22" t="s">
        <v>59</v>
      </c>
      <c r="E19" s="76"/>
      <c r="F19" s="416" t="s">
        <v>23</v>
      </c>
      <c r="G19" s="413"/>
      <c r="H19" s="22" t="s">
        <v>8</v>
      </c>
      <c r="I19" s="32" t="e">
        <f>#REF!</f>
        <v>#REF!</v>
      </c>
      <c r="J19" s="24">
        <v>7.39</v>
      </c>
      <c r="K19" s="25" t="e">
        <f>ROUND(J19*I19,2)</f>
        <v>#REF!</v>
      </c>
      <c r="L19" s="77" t="e">
        <f>SUM(K17:K19)</f>
        <v>#REF!</v>
      </c>
      <c r="M19" s="78"/>
      <c r="N19" s="82" t="s">
        <v>66</v>
      </c>
      <c r="O19" s="73">
        <f>I49</f>
        <v>2</v>
      </c>
      <c r="P19" s="74">
        <f>J49</f>
        <v>49185.41</v>
      </c>
      <c r="Q19" s="75">
        <f t="shared" si="0"/>
        <v>98370.82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</row>
    <row r="20" spans="2:110" s="9" customFormat="1" ht="15" customHeight="1">
      <c r="B20" s="27" t="s">
        <v>28</v>
      </c>
      <c r="C20" s="79"/>
      <c r="D20" s="79"/>
      <c r="E20" s="79"/>
      <c r="F20" s="392" t="s">
        <v>29</v>
      </c>
      <c r="G20" s="393"/>
      <c r="H20" s="18" t="s">
        <v>22</v>
      </c>
      <c r="I20" s="28"/>
      <c r="J20" s="31"/>
      <c r="K20" s="30"/>
      <c r="L20" s="52"/>
      <c r="M20" s="33"/>
      <c r="N20" s="83" t="s">
        <v>37</v>
      </c>
      <c r="O20" s="73" t="e">
        <f>I101</f>
        <v>#REF!</v>
      </c>
      <c r="P20" s="74">
        <f>J101</f>
        <v>42.17</v>
      </c>
      <c r="Q20" s="75" t="e">
        <f t="shared" si="0"/>
        <v>#REF!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</row>
    <row r="21" spans="2:110" s="9" customFormat="1" ht="15" customHeight="1">
      <c r="B21" s="21">
        <v>10</v>
      </c>
      <c r="C21" s="129"/>
      <c r="D21" s="22" t="s">
        <v>55</v>
      </c>
      <c r="E21" s="76"/>
      <c r="F21" s="416" t="s">
        <v>56</v>
      </c>
      <c r="G21" s="413"/>
      <c r="H21" s="22" t="s">
        <v>6</v>
      </c>
      <c r="I21" s="23" t="e">
        <f>#REF!</f>
        <v>#REF!</v>
      </c>
      <c r="J21" s="24">
        <v>407.11</v>
      </c>
      <c r="K21" s="25" t="e">
        <f t="shared" ref="K21:K27" si="2">ROUND(J21*I21,2)</f>
        <v>#REF!</v>
      </c>
      <c r="L21" s="52"/>
      <c r="M21" s="33"/>
      <c r="N21" s="84" t="s">
        <v>67</v>
      </c>
      <c r="O21" s="85" t="e">
        <f>I102</f>
        <v>#REF!</v>
      </c>
      <c r="P21" s="74">
        <f>J102</f>
        <v>8838.19</v>
      </c>
      <c r="Q21" s="75" t="e">
        <f t="shared" si="0"/>
        <v>#REF!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</row>
    <row r="22" spans="2:110" s="9" customFormat="1" ht="15" customHeight="1">
      <c r="B22" s="21">
        <v>11</v>
      </c>
      <c r="C22" s="129"/>
      <c r="D22" s="22" t="s">
        <v>57</v>
      </c>
      <c r="E22" s="76"/>
      <c r="F22" s="416" t="s">
        <v>58</v>
      </c>
      <c r="G22" s="413"/>
      <c r="H22" s="22" t="s">
        <v>7</v>
      </c>
      <c r="I22" s="23" t="e">
        <f>#REF!</f>
        <v>#REF!</v>
      </c>
      <c r="J22" s="24">
        <v>50.81</v>
      </c>
      <c r="K22" s="25" t="e">
        <f t="shared" si="2"/>
        <v>#REF!</v>
      </c>
      <c r="L22" s="52"/>
      <c r="M22" s="33"/>
      <c r="N22" s="33"/>
      <c r="O22" s="33"/>
      <c r="P22" s="8"/>
      <c r="Q22" s="75" t="e">
        <f>SUM(Q8:Q21)</f>
        <v>#REF!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</row>
    <row r="23" spans="2:110" s="9" customFormat="1" ht="15" customHeight="1">
      <c r="B23" s="21">
        <v>12</v>
      </c>
      <c r="C23" s="129"/>
      <c r="D23" s="22" t="s">
        <v>59</v>
      </c>
      <c r="E23" s="76"/>
      <c r="F23" s="416" t="s">
        <v>23</v>
      </c>
      <c r="G23" s="413"/>
      <c r="H23" s="22" t="s">
        <v>8</v>
      </c>
      <c r="I23" s="23" t="e">
        <f>#REF!</f>
        <v>#REF!</v>
      </c>
      <c r="J23" s="24">
        <v>7.39</v>
      </c>
      <c r="K23" s="25" t="e">
        <f t="shared" si="2"/>
        <v>#REF!</v>
      </c>
      <c r="L23" s="52"/>
      <c r="M23" s="33"/>
      <c r="N23" s="33"/>
      <c r="O23" s="3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</row>
    <row r="24" spans="2:110" s="9" customFormat="1" ht="15" customHeight="1">
      <c r="B24" s="21">
        <v>13</v>
      </c>
      <c r="C24" s="129"/>
      <c r="D24" s="22" t="s">
        <v>68</v>
      </c>
      <c r="E24" s="65"/>
      <c r="F24" s="416" t="s">
        <v>62</v>
      </c>
      <c r="G24" s="413"/>
      <c r="H24" s="22" t="s">
        <v>8</v>
      </c>
      <c r="I24" s="23" t="e">
        <f>#REF!</f>
        <v>#REF!</v>
      </c>
      <c r="J24" s="24">
        <v>12.81</v>
      </c>
      <c r="K24" s="25" t="e">
        <f t="shared" si="2"/>
        <v>#REF!</v>
      </c>
      <c r="L24" s="52"/>
      <c r="M24" s="33"/>
      <c r="N24" s="33"/>
      <c r="O24" s="3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</row>
    <row r="25" spans="2:110" s="9" customFormat="1" ht="15" customHeight="1">
      <c r="B25" s="21">
        <v>14</v>
      </c>
      <c r="C25" s="129"/>
      <c r="D25" s="86"/>
      <c r="E25" s="87" t="s">
        <v>79</v>
      </c>
      <c r="F25" s="66" t="s">
        <v>40</v>
      </c>
      <c r="G25" s="67"/>
      <c r="H25" s="68" t="s">
        <v>13</v>
      </c>
      <c r="I25" s="23" t="e">
        <f>#REF!</f>
        <v>#REF!</v>
      </c>
      <c r="J25" s="69">
        <v>18.54</v>
      </c>
      <c r="K25" s="88" t="e">
        <f t="shared" si="2"/>
        <v>#REF!</v>
      </c>
      <c r="L25" s="52"/>
      <c r="M25" s="33"/>
      <c r="N25" s="33"/>
      <c r="O25" s="3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</row>
    <row r="26" spans="2:110" s="9" customFormat="1" ht="15" customHeight="1">
      <c r="B26" s="21">
        <v>15</v>
      </c>
      <c r="C26" s="129"/>
      <c r="D26" s="86"/>
      <c r="E26" s="87" t="s">
        <v>69</v>
      </c>
      <c r="F26" s="63" t="s">
        <v>63</v>
      </c>
      <c r="G26" s="64"/>
      <c r="H26" s="22" t="s">
        <v>41</v>
      </c>
      <c r="I26" s="23" t="e">
        <f>#REF!</f>
        <v>#REF!</v>
      </c>
      <c r="J26" s="24">
        <v>514.82000000000005</v>
      </c>
      <c r="K26" s="25" t="e">
        <f t="shared" si="2"/>
        <v>#REF!</v>
      </c>
      <c r="L26" s="52"/>
      <c r="M26" s="33"/>
      <c r="N26" s="33"/>
      <c r="O26" s="3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</row>
    <row r="27" spans="2:110" s="9" customFormat="1" ht="15" customHeight="1">
      <c r="B27" s="21">
        <v>16</v>
      </c>
      <c r="C27" s="129"/>
      <c r="D27" s="86"/>
      <c r="E27" s="87" t="s">
        <v>70</v>
      </c>
      <c r="F27" s="63" t="s">
        <v>64</v>
      </c>
      <c r="G27" s="64"/>
      <c r="H27" s="22" t="s">
        <v>8</v>
      </c>
      <c r="I27" s="23" t="e">
        <f>#REF!</f>
        <v>#REF!</v>
      </c>
      <c r="J27" s="24">
        <v>2.5499999999999998</v>
      </c>
      <c r="K27" s="25" t="e">
        <f t="shared" si="2"/>
        <v>#REF!</v>
      </c>
      <c r="L27" s="77" t="e">
        <f>SUM(K20:K27)</f>
        <v>#REF!</v>
      </c>
      <c r="M27" s="78"/>
      <c r="N27" s="33"/>
      <c r="O27" s="3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</row>
    <row r="28" spans="2:110" s="9" customFormat="1" ht="15" customHeight="1">
      <c r="B28" s="27" t="s">
        <v>30</v>
      </c>
      <c r="C28" s="130"/>
      <c r="D28" s="89"/>
      <c r="E28" s="79"/>
      <c r="F28" s="392" t="s">
        <v>31</v>
      </c>
      <c r="G28" s="393"/>
      <c r="H28" s="18" t="s">
        <v>22</v>
      </c>
      <c r="I28" s="28"/>
      <c r="J28" s="31"/>
      <c r="K28" s="30"/>
      <c r="L28" s="52"/>
      <c r="M28" s="33"/>
      <c r="N28" s="33"/>
      <c r="O28" s="3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</row>
    <row r="29" spans="2:110" s="9" customFormat="1" ht="15" customHeight="1">
      <c r="B29" s="21">
        <v>17</v>
      </c>
      <c r="C29" s="129"/>
      <c r="D29" s="22" t="s">
        <v>60</v>
      </c>
      <c r="E29" s="65"/>
      <c r="F29" s="416" t="s">
        <v>61</v>
      </c>
      <c r="G29" s="413"/>
      <c r="H29" s="22" t="s">
        <v>6</v>
      </c>
      <c r="I29" s="23" t="e">
        <f>#REF!</f>
        <v>#REF!</v>
      </c>
      <c r="J29" s="24">
        <v>410.23</v>
      </c>
      <c r="K29" s="25" t="e">
        <f>ROUND(J29*I29,2)</f>
        <v>#REF!</v>
      </c>
      <c r="L29" s="52"/>
      <c r="M29" s="33"/>
      <c r="N29" s="33"/>
      <c r="O29" s="3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</row>
    <row r="30" spans="2:110" s="9" customFormat="1" ht="15" customHeight="1">
      <c r="B30" s="21">
        <v>18</v>
      </c>
      <c r="C30" s="129"/>
      <c r="D30" s="22" t="s">
        <v>57</v>
      </c>
      <c r="E30" s="65"/>
      <c r="F30" s="416" t="s">
        <v>58</v>
      </c>
      <c r="G30" s="413"/>
      <c r="H30" s="22" t="s">
        <v>7</v>
      </c>
      <c r="I30" s="23" t="e">
        <f>#REF!</f>
        <v>#REF!</v>
      </c>
      <c r="J30" s="24">
        <v>50.81</v>
      </c>
      <c r="K30" s="25" t="e">
        <f>ROUND(J30*I30,2)</f>
        <v>#REF!</v>
      </c>
      <c r="L30" s="52"/>
      <c r="M30" s="33"/>
      <c r="N30" s="33"/>
      <c r="O30" s="3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</row>
    <row r="31" spans="2:110" s="9" customFormat="1" ht="15" customHeight="1">
      <c r="B31" s="34">
        <v>19</v>
      </c>
      <c r="C31" s="131"/>
      <c r="D31" s="22" t="s">
        <v>59</v>
      </c>
      <c r="E31" s="65"/>
      <c r="F31" s="416" t="s">
        <v>23</v>
      </c>
      <c r="G31" s="413"/>
      <c r="H31" s="35" t="s">
        <v>8</v>
      </c>
      <c r="I31" s="23" t="e">
        <f>#REF!</f>
        <v>#REF!</v>
      </c>
      <c r="J31" s="24">
        <v>7.39</v>
      </c>
      <c r="K31" s="25" t="e">
        <f>ROUND(J31*I31,2)</f>
        <v>#REF!</v>
      </c>
      <c r="L31" s="77" t="e">
        <f>SUM(K29:K31)</f>
        <v>#REF!</v>
      </c>
      <c r="M31" s="78"/>
      <c r="N31" s="33"/>
      <c r="O31" s="5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</row>
    <row r="32" spans="2:110" s="9" customFormat="1" ht="15.95" customHeight="1">
      <c r="B32" s="36" t="s">
        <v>32</v>
      </c>
      <c r="C32" s="132"/>
      <c r="D32" s="90"/>
      <c r="E32" s="91"/>
      <c r="F32" s="411" t="s">
        <v>4</v>
      </c>
      <c r="G32" s="404"/>
      <c r="H32" s="37"/>
      <c r="I32" s="38"/>
      <c r="J32" s="39"/>
      <c r="K32" s="40"/>
      <c r="L32" s="52"/>
      <c r="M32" s="33"/>
      <c r="N32" s="33"/>
      <c r="O32" s="3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</row>
    <row r="33" spans="2:110" s="42" customFormat="1" ht="15.95" customHeight="1">
      <c r="B33" s="27" t="s">
        <v>20</v>
      </c>
      <c r="C33" s="130"/>
      <c r="D33" s="89"/>
      <c r="E33" s="79"/>
      <c r="F33" s="392" t="s">
        <v>9</v>
      </c>
      <c r="G33" s="393"/>
      <c r="H33" s="18" t="s">
        <v>22</v>
      </c>
      <c r="I33" s="28"/>
      <c r="J33" s="29"/>
      <c r="K33" s="30"/>
      <c r="L33" s="54"/>
      <c r="M33" s="55"/>
      <c r="N33" s="55"/>
      <c r="O33" s="55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</row>
    <row r="34" spans="2:110" s="42" customFormat="1" ht="15" customHeight="1">
      <c r="B34" s="21">
        <v>20</v>
      </c>
      <c r="C34" s="129"/>
      <c r="D34" s="22" t="s">
        <v>60</v>
      </c>
      <c r="E34" s="65"/>
      <c r="F34" s="416" t="s">
        <v>61</v>
      </c>
      <c r="G34" s="413"/>
      <c r="H34" s="22" t="s">
        <v>6</v>
      </c>
      <c r="I34" s="32" t="e">
        <f>#REF!</f>
        <v>#REF!</v>
      </c>
      <c r="J34" s="24">
        <v>410.23</v>
      </c>
      <c r="K34" s="25" t="e">
        <f>ROUND(J34*I34,2)</f>
        <v>#REF!</v>
      </c>
      <c r="L34" s="54"/>
      <c r="M34" s="55"/>
      <c r="N34" s="55"/>
      <c r="O34" s="55"/>
      <c r="P34" s="41"/>
      <c r="Q34" s="41"/>
      <c r="R34" s="41"/>
      <c r="S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</row>
    <row r="35" spans="2:110" s="42" customFormat="1" ht="15" customHeight="1">
      <c r="B35" s="21">
        <v>21</v>
      </c>
      <c r="C35" s="129"/>
      <c r="D35" s="22" t="s">
        <v>57</v>
      </c>
      <c r="E35" s="65"/>
      <c r="F35" s="416" t="s">
        <v>58</v>
      </c>
      <c r="G35" s="413"/>
      <c r="H35" s="22" t="s">
        <v>7</v>
      </c>
      <c r="I35" s="32" t="e">
        <f>#REF!</f>
        <v>#REF!</v>
      </c>
      <c r="J35" s="24">
        <v>50.81</v>
      </c>
      <c r="K35" s="25" t="e">
        <f>ROUND(J35*I35,2)</f>
        <v>#REF!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</row>
    <row r="36" spans="2:110" s="42" customFormat="1" ht="15" customHeight="1">
      <c r="B36" s="21">
        <v>22</v>
      </c>
      <c r="C36" s="129"/>
      <c r="D36" s="22" t="s">
        <v>59</v>
      </c>
      <c r="E36" s="65"/>
      <c r="F36" s="416" t="s">
        <v>23</v>
      </c>
      <c r="G36" s="413"/>
      <c r="H36" s="35" t="s">
        <v>8</v>
      </c>
      <c r="I36" s="32" t="e">
        <f>#REF!</f>
        <v>#REF!</v>
      </c>
      <c r="J36" s="24">
        <v>7.39</v>
      </c>
      <c r="K36" s="25" t="e">
        <f>ROUND(J36*I36,2)</f>
        <v>#REF!</v>
      </c>
      <c r="L36" s="41"/>
      <c r="M36" s="41"/>
      <c r="N36" s="8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</row>
    <row r="37" spans="2:110" s="42" customFormat="1" ht="15" customHeight="1">
      <c r="B37" s="21">
        <v>23</v>
      </c>
      <c r="C37" s="129"/>
      <c r="D37" s="22"/>
      <c r="E37" s="65" t="s">
        <v>50</v>
      </c>
      <c r="F37" s="66" t="s">
        <v>51</v>
      </c>
      <c r="G37" s="67"/>
      <c r="H37" s="68" t="s">
        <v>6</v>
      </c>
      <c r="I37" s="32" t="e">
        <f>#REF!</f>
        <v>#REF!</v>
      </c>
      <c r="J37" s="69">
        <v>56.36</v>
      </c>
      <c r="K37" s="25" t="e">
        <f>ROUND(J37*I37,2)</f>
        <v>#REF!</v>
      </c>
      <c r="L37" s="70" t="e">
        <f>SUM(K34:K37)</f>
        <v>#REF!</v>
      </c>
      <c r="M37" s="70"/>
      <c r="N37" s="8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</row>
    <row r="38" spans="2:110" s="42" customFormat="1" ht="15.95" customHeight="1">
      <c r="B38" s="27" t="s">
        <v>24</v>
      </c>
      <c r="C38" s="130"/>
      <c r="D38" s="89"/>
      <c r="E38" s="79"/>
      <c r="F38" s="392" t="s">
        <v>71</v>
      </c>
      <c r="G38" s="393"/>
      <c r="H38" s="18" t="s">
        <v>22</v>
      </c>
      <c r="I38" s="28"/>
      <c r="J38" s="29"/>
      <c r="K38" s="30"/>
      <c r="L38" s="41"/>
      <c r="M38" s="41"/>
      <c r="N38" s="41"/>
      <c r="O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</row>
    <row r="39" spans="2:110" s="42" customFormat="1" ht="15" customHeight="1">
      <c r="B39" s="21">
        <v>24</v>
      </c>
      <c r="C39" s="129"/>
      <c r="D39" s="22" t="s">
        <v>60</v>
      </c>
      <c r="E39" s="65"/>
      <c r="F39" s="416" t="s">
        <v>61</v>
      </c>
      <c r="G39" s="413"/>
      <c r="H39" s="22" t="s">
        <v>6</v>
      </c>
      <c r="I39" s="32" t="e">
        <f>#REF!</f>
        <v>#REF!</v>
      </c>
      <c r="J39" s="24">
        <v>410.23</v>
      </c>
      <c r="K39" s="25" t="e">
        <f>ROUND(J39*I39,2)</f>
        <v>#REF!</v>
      </c>
      <c r="L39" s="41"/>
      <c r="M39" s="41"/>
      <c r="N39" s="41"/>
      <c r="O39" s="41"/>
      <c r="P39" s="41"/>
      <c r="Q39" s="41"/>
      <c r="R39" s="41"/>
      <c r="S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</row>
    <row r="40" spans="2:110" s="42" customFormat="1" ht="15" customHeight="1">
      <c r="B40" s="21">
        <v>25</v>
      </c>
      <c r="C40" s="129"/>
      <c r="D40" s="22"/>
      <c r="E40" s="65" t="s">
        <v>72</v>
      </c>
      <c r="F40" s="416" t="s">
        <v>73</v>
      </c>
      <c r="G40" s="413"/>
      <c r="H40" s="22" t="s">
        <v>7</v>
      </c>
      <c r="I40" s="32" t="e">
        <f>#REF!</f>
        <v>#REF!</v>
      </c>
      <c r="J40" s="24">
        <v>107.47</v>
      </c>
      <c r="K40" s="25" t="e">
        <f>ROUND(J40*I40,2)</f>
        <v>#REF!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</row>
    <row r="41" spans="2:110" s="42" customFormat="1" ht="15" customHeight="1">
      <c r="B41" s="21">
        <v>26</v>
      </c>
      <c r="C41" s="129"/>
      <c r="D41" s="22" t="s">
        <v>59</v>
      </c>
      <c r="E41" s="65"/>
      <c r="F41" s="416" t="s">
        <v>23</v>
      </c>
      <c r="G41" s="413"/>
      <c r="H41" s="35" t="s">
        <v>8</v>
      </c>
      <c r="I41" s="32" t="e">
        <f>#REF!</f>
        <v>#REF!</v>
      </c>
      <c r="J41" s="24">
        <v>7.39</v>
      </c>
      <c r="K41" s="25" t="e">
        <f>ROUND(J41*I41,2)</f>
        <v>#REF!</v>
      </c>
      <c r="L41" s="70" t="e">
        <f>SUM(K39:K41)</f>
        <v>#REF!</v>
      </c>
      <c r="M41" s="7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</row>
    <row r="42" spans="2:110" s="9" customFormat="1" ht="15.95" customHeight="1">
      <c r="B42" s="36" t="s">
        <v>33</v>
      </c>
      <c r="C42" s="132"/>
      <c r="D42" s="90"/>
      <c r="E42" s="91"/>
      <c r="F42" s="411" t="s">
        <v>11</v>
      </c>
      <c r="G42" s="404"/>
      <c r="H42" s="37"/>
      <c r="I42" s="38"/>
      <c r="J42" s="39"/>
      <c r="K42" s="40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</row>
    <row r="43" spans="2:110" s="42" customFormat="1" ht="15.95" customHeight="1">
      <c r="B43" s="27" t="s">
        <v>20</v>
      </c>
      <c r="C43" s="130"/>
      <c r="D43" s="89"/>
      <c r="E43" s="79"/>
      <c r="F43" s="392" t="s">
        <v>12</v>
      </c>
      <c r="G43" s="393"/>
      <c r="H43" s="18" t="s">
        <v>22</v>
      </c>
      <c r="I43" s="28"/>
      <c r="J43" s="29"/>
      <c r="K43" s="30"/>
      <c r="L43" s="41"/>
      <c r="M43" s="41"/>
      <c r="N43" s="41"/>
      <c r="O43" s="41"/>
      <c r="P43" s="41"/>
      <c r="Q43" s="41"/>
      <c r="R43" s="41"/>
      <c r="S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  <row r="44" spans="2:110" s="42" customFormat="1" ht="15" customHeight="1">
      <c r="B44" s="21">
        <v>27</v>
      </c>
      <c r="C44" s="129"/>
      <c r="D44" s="22" t="s">
        <v>60</v>
      </c>
      <c r="E44" s="65"/>
      <c r="F44" s="416" t="s">
        <v>61</v>
      </c>
      <c r="G44" s="413"/>
      <c r="H44" s="22" t="s">
        <v>6</v>
      </c>
      <c r="I44" s="32" t="e">
        <f>#REF!</f>
        <v>#REF!</v>
      </c>
      <c r="J44" s="24">
        <v>410.23</v>
      </c>
      <c r="K44" s="25" t="e">
        <f>ROUND(J44*I44,2)</f>
        <v>#REF!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</row>
    <row r="45" spans="2:110" s="42" customFormat="1" ht="15" customHeight="1">
      <c r="B45" s="21">
        <v>28</v>
      </c>
      <c r="C45" s="129"/>
      <c r="D45" s="22" t="s">
        <v>57</v>
      </c>
      <c r="E45" s="65"/>
      <c r="F45" s="416" t="s">
        <v>58</v>
      </c>
      <c r="G45" s="413"/>
      <c r="H45" s="22" t="s">
        <v>7</v>
      </c>
      <c r="I45" s="32" t="e">
        <f>#REF!</f>
        <v>#REF!</v>
      </c>
      <c r="J45" s="24">
        <v>50.81</v>
      </c>
      <c r="K45" s="25" t="e">
        <f>ROUND(J45*I45,2)</f>
        <v>#REF!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</row>
    <row r="46" spans="2:110" s="42" customFormat="1" ht="15" customHeight="1">
      <c r="B46" s="43">
        <v>29</v>
      </c>
      <c r="C46" s="133"/>
      <c r="D46" s="22" t="s">
        <v>59</v>
      </c>
      <c r="E46" s="65"/>
      <c r="F46" s="416" t="s">
        <v>23</v>
      </c>
      <c r="G46" s="413"/>
      <c r="H46" s="35" t="s">
        <v>8</v>
      </c>
      <c r="I46" s="32" t="e">
        <f>#REF!</f>
        <v>#REF!</v>
      </c>
      <c r="J46" s="24">
        <v>7.39</v>
      </c>
      <c r="K46" s="25" t="e">
        <f>ROUND(J46*I46,2)</f>
        <v>#REF!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</row>
    <row r="47" spans="2:110" s="42" customFormat="1" ht="15" customHeight="1">
      <c r="B47" s="27" t="s">
        <v>24</v>
      </c>
      <c r="C47" s="130"/>
      <c r="D47" s="89"/>
      <c r="E47" s="79"/>
      <c r="F47" s="392" t="s">
        <v>65</v>
      </c>
      <c r="G47" s="393"/>
      <c r="H47" s="18" t="s">
        <v>22</v>
      </c>
      <c r="I47" s="28"/>
      <c r="J47" s="29"/>
      <c r="K47" s="3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</row>
    <row r="48" spans="2:110" s="42" customFormat="1" ht="15" customHeight="1">
      <c r="B48" s="43">
        <v>30</v>
      </c>
      <c r="C48" s="133"/>
      <c r="D48" s="22"/>
      <c r="E48" s="65" t="s">
        <v>74</v>
      </c>
      <c r="F48" s="416" t="s">
        <v>65</v>
      </c>
      <c r="G48" s="413"/>
      <c r="H48" s="22" t="s">
        <v>13</v>
      </c>
      <c r="I48" s="44" t="e">
        <f>#REF!</f>
        <v>#REF!</v>
      </c>
      <c r="J48" s="24">
        <v>1254.82</v>
      </c>
      <c r="K48" s="25" t="e">
        <f>ROUND(J48*I48,2)</f>
        <v>#REF!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</row>
    <row r="49" spans="2:110" s="42" customFormat="1" ht="15" customHeight="1">
      <c r="B49" s="43">
        <v>31</v>
      </c>
      <c r="C49" s="133"/>
      <c r="D49" s="22"/>
      <c r="E49" s="65" t="s">
        <v>75</v>
      </c>
      <c r="F49" s="93" t="s">
        <v>66</v>
      </c>
      <c r="G49" s="94"/>
      <c r="H49" s="68" t="s">
        <v>76</v>
      </c>
      <c r="I49" s="44">
        <v>2</v>
      </c>
      <c r="J49" s="69">
        <v>49185.41</v>
      </c>
      <c r="K49" s="25">
        <f>ROUND(J49*I49,2)</f>
        <v>98370.82</v>
      </c>
      <c r="L49" s="70" t="e">
        <f>SUM(K48:K49)</f>
        <v>#REF!</v>
      </c>
      <c r="M49" s="7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</row>
    <row r="50" spans="2:110" s="9" customFormat="1" ht="15.95" customHeight="1">
      <c r="B50" s="36" t="s">
        <v>34</v>
      </c>
      <c r="C50" s="132"/>
      <c r="D50" s="90"/>
      <c r="E50" s="91"/>
      <c r="F50" s="411" t="s">
        <v>10</v>
      </c>
      <c r="G50" s="404"/>
      <c r="H50" s="37"/>
      <c r="I50" s="38"/>
      <c r="J50" s="39"/>
      <c r="K50" s="40"/>
      <c r="L50" s="8"/>
      <c r="M50" s="8"/>
      <c r="N50" s="8"/>
      <c r="O50" s="8"/>
      <c r="P50" s="8"/>
      <c r="Q50" s="8"/>
      <c r="R50" s="8"/>
      <c r="S50" s="41"/>
      <c r="T50" s="41"/>
      <c r="U50" s="41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</row>
    <row r="51" spans="2:110" s="9" customFormat="1" ht="15.95" customHeight="1">
      <c r="B51" s="16" t="s">
        <v>20</v>
      </c>
      <c r="C51" s="72"/>
      <c r="D51" s="92"/>
      <c r="E51" s="72"/>
      <c r="F51" s="17" t="s">
        <v>2</v>
      </c>
      <c r="G51" s="17"/>
      <c r="H51" s="18" t="s">
        <v>22</v>
      </c>
      <c r="I51" s="19"/>
      <c r="J51" s="19"/>
      <c r="K51" s="20"/>
      <c r="L51" s="8"/>
      <c r="M51" s="8"/>
      <c r="N51" s="8"/>
      <c r="O51" s="8"/>
      <c r="P51" s="8"/>
      <c r="Q51" s="8"/>
      <c r="R51" s="8"/>
      <c r="S51" s="41"/>
      <c r="T51" s="41"/>
      <c r="U51" s="41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</row>
    <row r="52" spans="2:110" s="9" customFormat="1" ht="15.95" customHeight="1">
      <c r="B52" s="21">
        <v>31</v>
      </c>
      <c r="C52" s="129"/>
      <c r="D52" s="22" t="s">
        <v>60</v>
      </c>
      <c r="E52" s="65"/>
      <c r="F52" s="416" t="s">
        <v>61</v>
      </c>
      <c r="G52" s="413"/>
      <c r="H52" s="22" t="s">
        <v>6</v>
      </c>
      <c r="I52" s="23" t="e">
        <f>#REF!</f>
        <v>#REF!</v>
      </c>
      <c r="J52" s="24">
        <v>410.23</v>
      </c>
      <c r="K52" s="25" t="e">
        <f>ROUND(J52*I52,2)</f>
        <v>#REF!</v>
      </c>
      <c r="L52" s="8"/>
      <c r="M52" s="8"/>
      <c r="N52" s="8"/>
      <c r="O52" s="8"/>
      <c r="P52" s="8"/>
      <c r="Q52" s="8"/>
      <c r="R52" s="8"/>
      <c r="S52" s="41"/>
      <c r="T52" s="41"/>
      <c r="U52" s="41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</row>
    <row r="53" spans="2:110" s="9" customFormat="1" ht="15.95" customHeight="1">
      <c r="B53" s="21">
        <v>32</v>
      </c>
      <c r="C53" s="129"/>
      <c r="D53" s="22" t="s">
        <v>57</v>
      </c>
      <c r="E53" s="65"/>
      <c r="F53" s="416" t="s">
        <v>58</v>
      </c>
      <c r="G53" s="413"/>
      <c r="H53" s="22" t="s">
        <v>7</v>
      </c>
      <c r="I53" s="23" t="e">
        <f>#REF!</f>
        <v>#REF!</v>
      </c>
      <c r="J53" s="24">
        <v>50.81</v>
      </c>
      <c r="K53" s="25" t="e">
        <f>ROUND(J53*I53,2)</f>
        <v>#REF!</v>
      </c>
      <c r="L53" s="8"/>
      <c r="M53" s="8"/>
      <c r="N53" s="8"/>
      <c r="O53" s="8"/>
      <c r="P53" s="8"/>
      <c r="Q53" s="8"/>
      <c r="R53" s="8"/>
      <c r="S53" s="41"/>
      <c r="T53" s="41"/>
      <c r="U53" s="41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</row>
    <row r="54" spans="2:110" s="9" customFormat="1" ht="15.95" customHeight="1">
      <c r="B54" s="21">
        <v>33</v>
      </c>
      <c r="C54" s="129"/>
      <c r="D54" s="22" t="s">
        <v>59</v>
      </c>
      <c r="E54" s="65"/>
      <c r="F54" s="416" t="s">
        <v>23</v>
      </c>
      <c r="G54" s="413"/>
      <c r="H54" s="22" t="s">
        <v>8</v>
      </c>
      <c r="I54" s="23" t="e">
        <f>#REF!</f>
        <v>#REF!</v>
      </c>
      <c r="J54" s="24">
        <v>7.39</v>
      </c>
      <c r="K54" s="25" t="e">
        <f>ROUND(J54*I54,2)</f>
        <v>#REF!</v>
      </c>
      <c r="L54" s="74" t="e">
        <f>SUM(K52:K54)</f>
        <v>#REF!</v>
      </c>
      <c r="M54" s="74"/>
      <c r="N54" s="8"/>
      <c r="O54" s="8"/>
      <c r="P54" s="8"/>
      <c r="Q54" s="8"/>
      <c r="R54" s="8"/>
      <c r="S54" s="41"/>
      <c r="T54" s="41"/>
      <c r="U54" s="41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</row>
    <row r="55" spans="2:110" s="9" customFormat="1" ht="15.95" customHeight="1">
      <c r="B55" s="27" t="s">
        <v>24</v>
      </c>
      <c r="C55" s="130"/>
      <c r="D55" s="89"/>
      <c r="E55" s="79"/>
      <c r="F55" s="392" t="s">
        <v>0</v>
      </c>
      <c r="G55" s="393"/>
      <c r="H55" s="18" t="s">
        <v>22</v>
      </c>
      <c r="I55" s="28"/>
      <c r="J55" s="29"/>
      <c r="K55" s="30"/>
      <c r="L55" s="8"/>
      <c r="M55" s="8"/>
      <c r="N55" s="8"/>
      <c r="O55" s="8"/>
      <c r="P55" s="8"/>
      <c r="Q55" s="8"/>
      <c r="R55" s="8"/>
      <c r="S55" s="41"/>
      <c r="T55" s="41"/>
      <c r="U55" s="41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</row>
    <row r="56" spans="2:110" s="9" customFormat="1" ht="15.95" customHeight="1">
      <c r="B56" s="21">
        <v>34</v>
      </c>
      <c r="C56" s="129"/>
      <c r="D56" s="22" t="s">
        <v>60</v>
      </c>
      <c r="E56" s="65"/>
      <c r="F56" s="416" t="s">
        <v>61</v>
      </c>
      <c r="G56" s="413"/>
      <c r="H56" s="22" t="s">
        <v>6</v>
      </c>
      <c r="I56" s="23" t="e">
        <f>#REF!</f>
        <v>#REF!</v>
      </c>
      <c r="J56" s="24">
        <v>410.23</v>
      </c>
      <c r="K56" s="25" t="e">
        <f>ROUND(J56*I56,2)</f>
        <v>#REF!</v>
      </c>
      <c r="L56" s="8"/>
      <c r="M56" s="8"/>
      <c r="N56" s="8"/>
      <c r="O56" s="8"/>
      <c r="P56" s="8"/>
      <c r="Q56" s="8"/>
      <c r="R56" s="8"/>
      <c r="S56" s="41"/>
      <c r="T56" s="41"/>
      <c r="U56" s="41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</row>
    <row r="57" spans="2:110" s="9" customFormat="1" ht="15.95" customHeight="1">
      <c r="B57" s="21">
        <v>35</v>
      </c>
      <c r="C57" s="129"/>
      <c r="D57" s="22" t="s">
        <v>57</v>
      </c>
      <c r="E57" s="65"/>
      <c r="F57" s="416" t="s">
        <v>58</v>
      </c>
      <c r="G57" s="413"/>
      <c r="H57" s="22" t="s">
        <v>7</v>
      </c>
      <c r="I57" s="23" t="e">
        <f>#REF!</f>
        <v>#REF!</v>
      </c>
      <c r="J57" s="24">
        <v>50.81</v>
      </c>
      <c r="K57" s="25" t="e">
        <f>ROUND(J57*I57,2)</f>
        <v>#REF!</v>
      </c>
      <c r="L57" s="8"/>
      <c r="M57" s="8"/>
      <c r="N57" s="8"/>
      <c r="O57" s="8"/>
      <c r="P57" s="8"/>
      <c r="Q57" s="8"/>
      <c r="R57" s="8"/>
      <c r="S57" s="41"/>
      <c r="T57" s="41"/>
      <c r="U57" s="41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</row>
    <row r="58" spans="2:110" s="9" customFormat="1" ht="15.95" customHeight="1">
      <c r="B58" s="21">
        <v>36</v>
      </c>
      <c r="C58" s="129"/>
      <c r="D58" s="22" t="s">
        <v>59</v>
      </c>
      <c r="E58" s="65"/>
      <c r="F58" s="416" t="s">
        <v>23</v>
      </c>
      <c r="G58" s="413"/>
      <c r="H58" s="22" t="s">
        <v>8</v>
      </c>
      <c r="I58" s="23" t="e">
        <f>#REF!</f>
        <v>#REF!</v>
      </c>
      <c r="J58" s="24">
        <v>7.39</v>
      </c>
      <c r="K58" s="25" t="e">
        <f>ROUND(J58*I58,2)</f>
        <v>#REF!</v>
      </c>
      <c r="L58" s="74" t="e">
        <f>SUM(K56:K58)</f>
        <v>#REF!</v>
      </c>
      <c r="M58" s="74"/>
      <c r="N58" s="8"/>
      <c r="O58" s="8"/>
      <c r="P58" s="8"/>
      <c r="Q58" s="8"/>
      <c r="R58" s="8"/>
      <c r="S58" s="41"/>
      <c r="T58" s="41"/>
      <c r="U58" s="41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</row>
    <row r="59" spans="2:110" s="9" customFormat="1" ht="15.95" customHeight="1">
      <c r="B59" s="27" t="s">
        <v>26</v>
      </c>
      <c r="C59" s="130"/>
      <c r="D59" s="89"/>
      <c r="E59" s="79"/>
      <c r="F59" s="392" t="s">
        <v>1</v>
      </c>
      <c r="G59" s="393"/>
      <c r="H59" s="18" t="s">
        <v>22</v>
      </c>
      <c r="I59" s="28"/>
      <c r="J59" s="31"/>
      <c r="K59" s="30"/>
      <c r="L59" s="8"/>
      <c r="M59" s="8"/>
      <c r="N59" s="8"/>
      <c r="O59" s="8"/>
      <c r="P59" s="8"/>
      <c r="Q59" s="8"/>
      <c r="R59" s="8"/>
      <c r="S59" s="41"/>
      <c r="T59" s="41"/>
      <c r="U59" s="41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</row>
    <row r="60" spans="2:110" s="9" customFormat="1" ht="15.95" customHeight="1">
      <c r="B60" s="21">
        <v>37</v>
      </c>
      <c r="C60" s="129"/>
      <c r="D60" s="22" t="s">
        <v>60</v>
      </c>
      <c r="E60" s="87"/>
      <c r="F60" s="416" t="s">
        <v>61</v>
      </c>
      <c r="G60" s="413"/>
      <c r="H60" s="22" t="s">
        <v>6</v>
      </c>
      <c r="I60" s="23" t="e">
        <f>#REF!</f>
        <v>#REF!</v>
      </c>
      <c r="J60" s="24">
        <v>410.23</v>
      </c>
      <c r="K60" s="25" t="e">
        <f>ROUND(J60*I60,2)</f>
        <v>#REF!</v>
      </c>
      <c r="L60" s="8"/>
      <c r="M60" s="8"/>
      <c r="N60" s="8"/>
      <c r="O60" s="8"/>
      <c r="P60" s="8"/>
      <c r="Q60" s="8"/>
      <c r="R60" s="8"/>
      <c r="S60" s="41"/>
      <c r="T60" s="41"/>
      <c r="U60" s="41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</row>
    <row r="61" spans="2:110" s="9" customFormat="1" ht="15.95" customHeight="1">
      <c r="B61" s="21">
        <v>38</v>
      </c>
      <c r="C61" s="129"/>
      <c r="D61" s="22" t="s">
        <v>57</v>
      </c>
      <c r="E61" s="87"/>
      <c r="F61" s="416" t="s">
        <v>58</v>
      </c>
      <c r="G61" s="413"/>
      <c r="H61" s="22" t="s">
        <v>7</v>
      </c>
      <c r="I61" s="23" t="e">
        <f>#REF!</f>
        <v>#REF!</v>
      </c>
      <c r="J61" s="24">
        <v>50.81</v>
      </c>
      <c r="K61" s="25" t="e">
        <f>ROUND(J61*I61,2)</f>
        <v>#REF!</v>
      </c>
      <c r="L61" s="8"/>
      <c r="M61" s="8"/>
      <c r="N61" s="8"/>
      <c r="O61" s="8"/>
      <c r="P61" s="8"/>
      <c r="Q61" s="8"/>
      <c r="R61" s="8"/>
      <c r="S61" s="41"/>
      <c r="T61" s="41"/>
      <c r="U61" s="41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</row>
    <row r="62" spans="2:110" s="9" customFormat="1" ht="15.95" customHeight="1">
      <c r="B62" s="21">
        <v>39</v>
      </c>
      <c r="C62" s="129"/>
      <c r="D62" s="22" t="s">
        <v>59</v>
      </c>
      <c r="E62" s="87"/>
      <c r="F62" s="416" t="s">
        <v>23</v>
      </c>
      <c r="G62" s="413"/>
      <c r="H62" s="22" t="s">
        <v>8</v>
      </c>
      <c r="I62" s="23" t="e">
        <f>#REF!</f>
        <v>#REF!</v>
      </c>
      <c r="J62" s="24">
        <v>7.39</v>
      </c>
      <c r="K62" s="25" t="e">
        <f>ROUND(J62*I62,2)</f>
        <v>#REF!</v>
      </c>
      <c r="L62" s="74" t="e">
        <f>SUM(K60:K62)</f>
        <v>#REF!</v>
      </c>
      <c r="M62" s="74"/>
      <c r="N62" s="8"/>
      <c r="O62" s="8"/>
      <c r="P62" s="8"/>
      <c r="Q62" s="8"/>
      <c r="R62" s="8"/>
      <c r="S62" s="41"/>
      <c r="T62" s="41"/>
      <c r="U62" s="41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</row>
    <row r="63" spans="2:110" s="9" customFormat="1" ht="15.95" customHeight="1">
      <c r="B63" s="27" t="s">
        <v>28</v>
      </c>
      <c r="C63" s="130"/>
      <c r="D63" s="89"/>
      <c r="E63" s="79"/>
      <c r="F63" s="392" t="s">
        <v>77</v>
      </c>
      <c r="G63" s="393"/>
      <c r="H63" s="18" t="s">
        <v>22</v>
      </c>
      <c r="I63" s="28"/>
      <c r="J63" s="31"/>
      <c r="K63" s="30"/>
      <c r="L63" s="8"/>
      <c r="M63" s="8"/>
      <c r="N63" s="8"/>
      <c r="O63" s="8"/>
      <c r="P63" s="8"/>
      <c r="Q63" s="8"/>
      <c r="R63" s="8"/>
      <c r="S63" s="41"/>
      <c r="T63" s="41"/>
      <c r="U63" s="41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</row>
    <row r="64" spans="2:110" s="9" customFormat="1" ht="15.95" customHeight="1">
      <c r="B64" s="21">
        <v>40</v>
      </c>
      <c r="C64" s="129"/>
      <c r="D64" s="86" t="s">
        <v>78</v>
      </c>
      <c r="E64" s="87"/>
      <c r="F64" s="421" t="s">
        <v>44</v>
      </c>
      <c r="G64" s="422"/>
      <c r="H64" s="22" t="s">
        <v>7</v>
      </c>
      <c r="I64" s="23" t="e">
        <f>#REF!</f>
        <v>#REF!</v>
      </c>
      <c r="J64" s="24">
        <v>372.5</v>
      </c>
      <c r="K64" s="25" t="e">
        <f>ROUND(J64*I64,2)</f>
        <v>#REF!</v>
      </c>
      <c r="L64" s="8"/>
      <c r="M64" s="8"/>
      <c r="N64" s="8"/>
      <c r="O64" s="8"/>
      <c r="P64" s="8"/>
      <c r="Q64" s="8"/>
      <c r="R64" s="8"/>
      <c r="S64" s="41"/>
      <c r="T64" s="41"/>
      <c r="U64" s="41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</row>
    <row r="65" spans="2:110" s="9" customFormat="1" ht="15.95" customHeight="1">
      <c r="B65" s="27" t="s">
        <v>30</v>
      </c>
      <c r="C65" s="130"/>
      <c r="D65" s="89"/>
      <c r="E65" s="79"/>
      <c r="F65" s="392" t="s">
        <v>45</v>
      </c>
      <c r="G65" s="393"/>
      <c r="H65" s="18" t="s">
        <v>22</v>
      </c>
      <c r="I65" s="28"/>
      <c r="J65" s="31"/>
      <c r="K65" s="30"/>
      <c r="L65" s="8"/>
      <c r="M65" s="8"/>
      <c r="N65" s="8"/>
      <c r="O65" s="8"/>
      <c r="P65" s="8"/>
      <c r="Q65" s="8"/>
      <c r="R65" s="8"/>
      <c r="S65" s="41"/>
      <c r="T65" s="41"/>
      <c r="U65" s="41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</row>
    <row r="66" spans="2:110" s="9" customFormat="1" ht="15.95" customHeight="1">
      <c r="B66" s="21">
        <v>41</v>
      </c>
      <c r="C66" s="129"/>
      <c r="D66" s="86"/>
      <c r="E66" s="87" t="s">
        <v>139</v>
      </c>
      <c r="F66" s="421" t="s">
        <v>80</v>
      </c>
      <c r="G66" s="422"/>
      <c r="H66" s="22" t="s">
        <v>41</v>
      </c>
      <c r="I66" s="23" t="e">
        <f>#REF!</f>
        <v>#REF!</v>
      </c>
      <c r="J66" s="24">
        <v>11734.82</v>
      </c>
      <c r="K66" s="25" t="e">
        <f>ROUND(J66*I66,2)</f>
        <v>#REF!</v>
      </c>
      <c r="L66" s="74"/>
      <c r="M66" s="74"/>
      <c r="N66" s="8"/>
      <c r="O66" s="8"/>
      <c r="P66" s="8"/>
      <c r="Q66" s="8"/>
      <c r="R66" s="8"/>
      <c r="S66" s="41"/>
      <c r="T66" s="41"/>
      <c r="U66" s="41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</row>
    <row r="67" spans="2:110" s="9" customFormat="1" ht="15.95" customHeight="1">
      <c r="B67" s="36" t="s">
        <v>38</v>
      </c>
      <c r="C67" s="132"/>
      <c r="D67" s="90"/>
      <c r="E67" s="91"/>
      <c r="F67" s="411" t="s">
        <v>42</v>
      </c>
      <c r="G67" s="404"/>
      <c r="H67" s="37"/>
      <c r="I67" s="38"/>
      <c r="J67" s="39"/>
      <c r="K67" s="40"/>
      <c r="L67" s="8"/>
      <c r="M67" s="8"/>
      <c r="N67" s="8"/>
      <c r="O67" s="8"/>
      <c r="P67" s="8"/>
      <c r="Q67" s="8"/>
      <c r="R67" s="8"/>
      <c r="S67" s="41"/>
      <c r="T67" s="41"/>
      <c r="U67" s="41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</row>
    <row r="68" spans="2:110" s="9" customFormat="1" ht="15.95" customHeight="1">
      <c r="B68" s="21">
        <v>42</v>
      </c>
      <c r="C68" s="131"/>
      <c r="D68" s="61" t="s">
        <v>81</v>
      </c>
      <c r="E68" s="95"/>
      <c r="F68" s="429" t="s">
        <v>82</v>
      </c>
      <c r="G68" s="430"/>
      <c r="H68" s="22" t="s">
        <v>6</v>
      </c>
      <c r="I68" s="96" t="e">
        <f>#REF!</f>
        <v>#REF!</v>
      </c>
      <c r="J68" s="24">
        <v>9.34</v>
      </c>
      <c r="K68" s="25" t="e">
        <f>ROUND(J68*I68,2)</f>
        <v>#REF!</v>
      </c>
      <c r="L68" s="8"/>
      <c r="M68" s="8"/>
      <c r="N68" s="8"/>
      <c r="O68" s="8"/>
      <c r="P68" s="8"/>
      <c r="Q68" s="8"/>
      <c r="R68" s="8"/>
      <c r="S68" s="41"/>
      <c r="T68" s="41"/>
      <c r="U68" s="41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</row>
    <row r="69" spans="2:110" s="9" customFormat="1" ht="15.95" customHeight="1">
      <c r="B69" s="97">
        <v>43</v>
      </c>
      <c r="C69" s="134"/>
      <c r="D69" s="68"/>
      <c r="E69" s="68" t="s">
        <v>83</v>
      </c>
      <c r="F69" s="431" t="s">
        <v>84</v>
      </c>
      <c r="G69" s="431"/>
      <c r="H69" s="68" t="s">
        <v>85</v>
      </c>
      <c r="I69" s="96" t="e">
        <f>#REF!</f>
        <v>#REF!</v>
      </c>
      <c r="J69" s="69">
        <v>1.43</v>
      </c>
      <c r="K69" s="25" t="e">
        <f>ROUND(J69*I69,2)</f>
        <v>#REF!</v>
      </c>
      <c r="L69" s="8"/>
      <c r="M69" s="8"/>
      <c r="N69" s="8"/>
      <c r="O69" s="8"/>
      <c r="P69" s="8"/>
      <c r="Q69" s="8"/>
      <c r="R69" s="8"/>
      <c r="S69" s="41"/>
      <c r="T69" s="41"/>
      <c r="U69" s="41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</row>
    <row r="70" spans="2:110" s="9" customFormat="1" ht="15.95" customHeight="1">
      <c r="B70" s="21">
        <v>44</v>
      </c>
      <c r="C70" s="129"/>
      <c r="D70" s="86" t="s">
        <v>86</v>
      </c>
      <c r="E70" s="87"/>
      <c r="F70" s="416" t="s">
        <v>87</v>
      </c>
      <c r="G70" s="413"/>
      <c r="H70" s="22" t="s">
        <v>6</v>
      </c>
      <c r="I70" s="96" t="e">
        <f>#REF!</f>
        <v>#REF!</v>
      </c>
      <c r="J70" s="24">
        <v>3.24</v>
      </c>
      <c r="K70" s="25" t="e">
        <f>ROUND(J70*I70,2)</f>
        <v>#REF!</v>
      </c>
      <c r="L70" s="8"/>
      <c r="M70" s="8"/>
      <c r="N70" s="8"/>
      <c r="O70" s="8"/>
      <c r="P70" s="8"/>
      <c r="Q70" s="8"/>
      <c r="R70" s="8"/>
      <c r="S70" s="41"/>
      <c r="T70" s="41"/>
      <c r="U70" s="41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</row>
    <row r="71" spans="2:110" s="9" customFormat="1" ht="15.95" customHeight="1">
      <c r="B71" s="21">
        <v>45</v>
      </c>
      <c r="C71" s="129"/>
      <c r="D71" s="86"/>
      <c r="E71" s="87" t="s">
        <v>88</v>
      </c>
      <c r="F71" s="63" t="s">
        <v>89</v>
      </c>
      <c r="G71" s="64"/>
      <c r="H71" s="22" t="s">
        <v>6</v>
      </c>
      <c r="I71" s="96" t="e">
        <f>#REF!</f>
        <v>#REF!</v>
      </c>
      <c r="J71" s="24">
        <v>2.19</v>
      </c>
      <c r="K71" s="25" t="e">
        <f>ROUND(J71*I71,2)</f>
        <v>#REF!</v>
      </c>
      <c r="L71" s="74" t="e">
        <f>SUM(K68:K71)</f>
        <v>#REF!</v>
      </c>
      <c r="M71" s="74"/>
      <c r="N71" s="8"/>
      <c r="O71" s="8"/>
      <c r="P71" s="8"/>
      <c r="Q71" s="8"/>
      <c r="R71" s="8"/>
      <c r="S71" s="41"/>
      <c r="T71" s="41"/>
      <c r="U71" s="41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</row>
    <row r="72" spans="2:110" s="9" customFormat="1" ht="15.95" customHeight="1">
      <c r="B72" s="36" t="s">
        <v>90</v>
      </c>
      <c r="C72" s="132"/>
      <c r="D72" s="90"/>
      <c r="E72" s="91"/>
      <c r="F72" s="411" t="s">
        <v>48</v>
      </c>
      <c r="G72" s="404"/>
      <c r="H72" s="37"/>
      <c r="I72" s="38"/>
      <c r="J72" s="39"/>
      <c r="K72" s="40"/>
      <c r="L72" s="8"/>
      <c r="M72" s="8"/>
      <c r="N72" s="8"/>
      <c r="O72" s="8"/>
      <c r="P72" s="8"/>
      <c r="Q72" s="8"/>
      <c r="R72" s="8"/>
      <c r="S72" s="41"/>
      <c r="T72" s="41"/>
      <c r="U72" s="41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</row>
    <row r="73" spans="2:110" s="9" customFormat="1" ht="15.95" customHeight="1">
      <c r="B73" s="21">
        <v>46</v>
      </c>
      <c r="C73" s="129"/>
      <c r="D73" s="86" t="s">
        <v>91</v>
      </c>
      <c r="E73" s="87"/>
      <c r="F73" s="63" t="s">
        <v>92</v>
      </c>
      <c r="G73" s="63"/>
      <c r="H73" s="22" t="s">
        <v>41</v>
      </c>
      <c r="I73" s="96" t="e">
        <f>#REF!</f>
        <v>#REF!</v>
      </c>
      <c r="J73" s="24">
        <v>2471.5700000000002</v>
      </c>
      <c r="K73" s="25" t="e">
        <f>ROUND(J73*I73,2)</f>
        <v>#REF!</v>
      </c>
      <c r="L73" s="8"/>
      <c r="M73" s="8"/>
      <c r="N73" s="8"/>
      <c r="O73" s="8"/>
      <c r="P73" s="8"/>
      <c r="Q73" s="8"/>
      <c r="R73" s="8"/>
      <c r="S73" s="41"/>
      <c r="T73" s="41"/>
      <c r="U73" s="41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</row>
    <row r="74" spans="2:110" s="9" customFormat="1" ht="15.95" customHeight="1">
      <c r="B74" s="21">
        <v>47</v>
      </c>
      <c r="C74" s="129"/>
      <c r="D74" s="86" t="s">
        <v>93</v>
      </c>
      <c r="E74" s="87"/>
      <c r="F74" s="63" t="s">
        <v>94</v>
      </c>
      <c r="G74" s="63"/>
      <c r="H74" s="22" t="s">
        <v>13</v>
      </c>
      <c r="I74" s="96" t="e">
        <f>#REF!</f>
        <v>#REF!</v>
      </c>
      <c r="J74" s="24">
        <v>244.71</v>
      </c>
      <c r="K74" s="25" t="e">
        <f>ROUND(J74*I74,2)</f>
        <v>#REF!</v>
      </c>
      <c r="L74" s="8"/>
      <c r="M74" s="8"/>
      <c r="N74" s="8"/>
      <c r="O74" s="8"/>
      <c r="P74" s="8"/>
      <c r="Q74" s="8"/>
      <c r="R74" s="8"/>
      <c r="S74" s="41"/>
      <c r="T74" s="41"/>
      <c r="U74" s="41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</row>
    <row r="75" spans="2:110" s="9" customFormat="1" ht="15.95" customHeight="1">
      <c r="B75" s="21">
        <v>48</v>
      </c>
      <c r="C75" s="129"/>
      <c r="D75" s="86" t="s">
        <v>95</v>
      </c>
      <c r="E75" s="87"/>
      <c r="F75" s="63" t="s">
        <v>96</v>
      </c>
      <c r="G75" s="63"/>
      <c r="H75" s="22" t="s">
        <v>41</v>
      </c>
      <c r="I75" s="96" t="e">
        <f>#REF!</f>
        <v>#REF!</v>
      </c>
      <c r="J75" s="24">
        <v>17.489999999999998</v>
      </c>
      <c r="K75" s="25" t="e">
        <f>ROUND(J75*I75,2)</f>
        <v>#REF!</v>
      </c>
      <c r="L75" s="8"/>
      <c r="M75" s="8"/>
      <c r="N75" s="8"/>
      <c r="O75" s="8"/>
      <c r="P75" s="8"/>
      <c r="Q75" s="8"/>
      <c r="R75" s="8"/>
      <c r="S75" s="41"/>
      <c r="T75" s="41"/>
      <c r="U75" s="41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</row>
    <row r="76" spans="2:110" s="9" customFormat="1" ht="15.95" customHeight="1">
      <c r="B76" s="21">
        <v>49</v>
      </c>
      <c r="C76" s="129"/>
      <c r="D76" s="86" t="s">
        <v>97</v>
      </c>
      <c r="E76" s="87"/>
      <c r="F76" s="63" t="s">
        <v>46</v>
      </c>
      <c r="G76" s="63"/>
      <c r="H76" s="22" t="s">
        <v>6</v>
      </c>
      <c r="I76" s="96" t="e">
        <f>#REF!</f>
        <v>#REF!</v>
      </c>
      <c r="J76" s="24">
        <v>53.93</v>
      </c>
      <c r="K76" s="25" t="e">
        <f>ROUND(J76*I76,2)</f>
        <v>#REF!</v>
      </c>
      <c r="L76" s="8"/>
      <c r="M76" s="8"/>
      <c r="N76" s="8"/>
      <c r="O76" s="8"/>
      <c r="P76" s="8"/>
      <c r="Q76" s="8"/>
      <c r="R76" s="8"/>
      <c r="S76" s="41"/>
      <c r="T76" s="41"/>
      <c r="U76" s="41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</row>
    <row r="77" spans="2:110" s="9" customFormat="1" ht="15.95" customHeight="1">
      <c r="B77" s="97">
        <v>50</v>
      </c>
      <c r="C77" s="134"/>
      <c r="D77" s="99"/>
      <c r="E77" s="100" t="s">
        <v>98</v>
      </c>
      <c r="F77" s="93" t="s">
        <v>99</v>
      </c>
      <c r="G77" s="93"/>
      <c r="H77" s="68" t="s">
        <v>7</v>
      </c>
      <c r="I77" s="98" t="e">
        <f>#REF!</f>
        <v>#REF!</v>
      </c>
      <c r="J77" s="69">
        <v>9.1999999999999993</v>
      </c>
      <c r="K77" s="88" t="e">
        <f>ROUND(J77*I77,2)</f>
        <v>#REF!</v>
      </c>
      <c r="L77" s="74" t="e">
        <f>SUM(K73:K77)</f>
        <v>#REF!</v>
      </c>
      <c r="M77" s="74"/>
      <c r="N77" s="8"/>
      <c r="O77" s="8"/>
      <c r="P77" s="8"/>
      <c r="Q77" s="8"/>
      <c r="R77" s="8"/>
      <c r="S77" s="41"/>
      <c r="T77" s="41"/>
      <c r="U77" s="41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</row>
    <row r="78" spans="2:110" s="9" customFormat="1" ht="15.95" customHeight="1">
      <c r="B78" s="36" t="s">
        <v>100</v>
      </c>
      <c r="C78" s="132"/>
      <c r="D78" s="90"/>
      <c r="E78" s="91"/>
      <c r="F78" s="411" t="s">
        <v>43</v>
      </c>
      <c r="G78" s="404"/>
      <c r="H78" s="37"/>
      <c r="I78" s="38"/>
      <c r="J78" s="39"/>
      <c r="K78" s="40"/>
      <c r="L78" s="8"/>
      <c r="M78" s="8"/>
      <c r="N78" s="8"/>
      <c r="O78" s="8"/>
      <c r="P78" s="8"/>
      <c r="Q78" s="8"/>
      <c r="R78" s="8"/>
      <c r="S78" s="41"/>
      <c r="T78" s="41"/>
      <c r="U78" s="41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</row>
    <row r="79" spans="2:110" s="9" customFormat="1" ht="15.95" customHeight="1">
      <c r="B79" s="21">
        <v>51</v>
      </c>
      <c r="C79" s="129"/>
      <c r="D79" s="86" t="s">
        <v>101</v>
      </c>
      <c r="E79" s="87"/>
      <c r="F79" s="427" t="s">
        <v>102</v>
      </c>
      <c r="G79" s="428"/>
      <c r="H79" s="22" t="s">
        <v>13</v>
      </c>
      <c r="I79" s="96" t="e">
        <f>#REF!</f>
        <v>#REF!</v>
      </c>
      <c r="J79" s="24">
        <v>71.11</v>
      </c>
      <c r="K79" s="25" t="e">
        <f t="shared" ref="K79:K93" si="3">ROUND(J79*I79,2)</f>
        <v>#REF!</v>
      </c>
      <c r="L79" s="8"/>
      <c r="M79" s="8"/>
      <c r="N79" s="8"/>
      <c r="O79" s="8"/>
      <c r="P79" s="8"/>
      <c r="Q79" s="8"/>
      <c r="R79" s="8"/>
      <c r="S79" s="41"/>
      <c r="T79" s="41"/>
      <c r="U79" s="41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</row>
    <row r="80" spans="2:110" s="9" customFormat="1" ht="15.95" customHeight="1">
      <c r="B80" s="21">
        <v>52</v>
      </c>
      <c r="C80" s="129"/>
      <c r="D80" s="22" t="s">
        <v>97</v>
      </c>
      <c r="E80" s="65"/>
      <c r="F80" s="427" t="s">
        <v>46</v>
      </c>
      <c r="G80" s="428"/>
      <c r="H80" s="22" t="s">
        <v>6</v>
      </c>
      <c r="I80" s="96" t="e">
        <f>#REF!</f>
        <v>#REF!</v>
      </c>
      <c r="J80" s="24">
        <v>53.93</v>
      </c>
      <c r="K80" s="25" t="e">
        <f t="shared" si="3"/>
        <v>#REF!</v>
      </c>
      <c r="L80" s="8"/>
      <c r="M80" s="8"/>
      <c r="N80" s="8"/>
      <c r="O80" s="8"/>
      <c r="P80" s="8"/>
      <c r="Q80" s="8"/>
      <c r="R80" s="8"/>
      <c r="S80" s="41"/>
      <c r="T80" s="41"/>
      <c r="U80" s="41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</row>
    <row r="81" spans="2:110" s="9" customFormat="1" ht="15.95" customHeight="1">
      <c r="B81" s="21">
        <v>53</v>
      </c>
      <c r="C81" s="129"/>
      <c r="D81" s="22" t="s">
        <v>81</v>
      </c>
      <c r="E81" s="95"/>
      <c r="F81" s="405" t="s">
        <v>82</v>
      </c>
      <c r="G81" s="406"/>
      <c r="H81" s="22" t="s">
        <v>6</v>
      </c>
      <c r="I81" s="96" t="e">
        <f>#REF!</f>
        <v>#REF!</v>
      </c>
      <c r="J81" s="24">
        <v>9.34</v>
      </c>
      <c r="K81" s="25" t="e">
        <f t="shared" si="3"/>
        <v>#REF!</v>
      </c>
      <c r="L81" s="8"/>
      <c r="M81" s="8"/>
      <c r="N81" s="8"/>
      <c r="O81" s="8"/>
      <c r="P81" s="8"/>
      <c r="Q81" s="8"/>
      <c r="R81" s="8"/>
      <c r="S81" s="41"/>
      <c r="T81" s="41"/>
      <c r="U81" s="41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</row>
    <row r="82" spans="2:110" s="9" customFormat="1" ht="15.95" customHeight="1">
      <c r="B82" s="97">
        <v>54</v>
      </c>
      <c r="C82" s="134"/>
      <c r="D82" s="68"/>
      <c r="E82" s="103" t="s">
        <v>83</v>
      </c>
      <c r="F82" s="425" t="s">
        <v>84</v>
      </c>
      <c r="G82" s="426"/>
      <c r="H82" s="68" t="s">
        <v>85</v>
      </c>
      <c r="I82" s="98" t="e">
        <f>#REF!</f>
        <v>#REF!</v>
      </c>
      <c r="J82" s="69">
        <v>1.43</v>
      </c>
      <c r="K82" s="25" t="e">
        <f t="shared" si="3"/>
        <v>#REF!</v>
      </c>
      <c r="L82" s="8"/>
      <c r="M82" s="8"/>
      <c r="N82" s="8"/>
      <c r="O82" s="8"/>
      <c r="P82" s="8"/>
      <c r="Q82" s="8"/>
      <c r="R82" s="8"/>
      <c r="S82" s="41"/>
      <c r="T82" s="41"/>
      <c r="U82" s="41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</row>
    <row r="83" spans="2:110" s="9" customFormat="1" ht="15.95" customHeight="1">
      <c r="B83" s="21">
        <v>55</v>
      </c>
      <c r="C83" s="129"/>
      <c r="D83" s="22"/>
      <c r="E83" s="65" t="s">
        <v>142</v>
      </c>
      <c r="F83" s="407" t="s">
        <v>141</v>
      </c>
      <c r="G83" s="408"/>
      <c r="H83" s="22" t="s">
        <v>6</v>
      </c>
      <c r="I83" s="96" t="e">
        <f>#REF!</f>
        <v>#REF!</v>
      </c>
      <c r="J83" s="24">
        <v>131.41999999999999</v>
      </c>
      <c r="K83" s="25" t="e">
        <f t="shared" si="3"/>
        <v>#REF!</v>
      </c>
      <c r="L83" s="8"/>
      <c r="M83" s="8"/>
      <c r="N83" s="8"/>
      <c r="O83" s="8"/>
      <c r="P83" s="8"/>
      <c r="Q83" s="8"/>
      <c r="R83" s="8"/>
      <c r="S83" s="41"/>
      <c r="T83" s="41"/>
      <c r="U83" s="41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</row>
    <row r="84" spans="2:110" s="9" customFormat="1" ht="15.95" customHeight="1">
      <c r="B84" s="21">
        <v>56</v>
      </c>
      <c r="C84" s="129"/>
      <c r="D84" s="22"/>
      <c r="E84" s="104" t="s">
        <v>144</v>
      </c>
      <c r="F84" s="409" t="s">
        <v>143</v>
      </c>
      <c r="G84" s="410"/>
      <c r="H84" s="22" t="s">
        <v>6</v>
      </c>
      <c r="I84" s="96" t="e">
        <f>#REF!</f>
        <v>#REF!</v>
      </c>
      <c r="J84" s="24">
        <v>2.96</v>
      </c>
      <c r="K84" s="25" t="e">
        <f t="shared" si="3"/>
        <v>#REF!</v>
      </c>
      <c r="L84" s="8"/>
      <c r="M84" s="8"/>
      <c r="N84" s="8"/>
      <c r="O84" s="8"/>
      <c r="P84" s="8"/>
      <c r="Q84" s="8"/>
      <c r="R84" s="8"/>
      <c r="S84" s="41"/>
      <c r="T84" s="41"/>
      <c r="U84" s="41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</row>
    <row r="85" spans="2:110" s="9" customFormat="1" ht="15.95" customHeight="1">
      <c r="B85" s="21">
        <v>57</v>
      </c>
      <c r="C85" s="129"/>
      <c r="D85" s="22"/>
      <c r="E85" s="104" t="s">
        <v>103</v>
      </c>
      <c r="F85" s="105" t="s">
        <v>104</v>
      </c>
      <c r="G85" s="106"/>
      <c r="H85" s="22" t="s">
        <v>6</v>
      </c>
      <c r="I85" s="96" t="e">
        <f>#REF!</f>
        <v>#REF!</v>
      </c>
      <c r="J85" s="24">
        <v>649.75</v>
      </c>
      <c r="K85" s="25" t="e">
        <f t="shared" si="3"/>
        <v>#REF!</v>
      </c>
      <c r="L85" s="8"/>
      <c r="M85" s="8"/>
      <c r="N85" s="8"/>
      <c r="O85" s="8"/>
      <c r="P85" s="8"/>
      <c r="Q85" s="8"/>
      <c r="R85" s="8"/>
      <c r="S85" s="41"/>
      <c r="T85" s="41"/>
      <c r="U85" s="41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</row>
    <row r="86" spans="2:110" s="9" customFormat="1" ht="15.95" customHeight="1">
      <c r="B86" s="97">
        <v>58</v>
      </c>
      <c r="C86" s="134"/>
      <c r="D86" s="68"/>
      <c r="E86" s="103" t="s">
        <v>105</v>
      </c>
      <c r="F86" s="421" t="s">
        <v>106</v>
      </c>
      <c r="G86" s="422"/>
      <c r="H86" s="68" t="s">
        <v>6</v>
      </c>
      <c r="I86" s="96" t="e">
        <f>#REF!</f>
        <v>#REF!</v>
      </c>
      <c r="J86" s="69">
        <v>490.15</v>
      </c>
      <c r="K86" s="25" t="e">
        <f t="shared" si="3"/>
        <v>#REF!</v>
      </c>
      <c r="L86" s="8"/>
      <c r="M86" s="8"/>
      <c r="N86" s="8"/>
      <c r="O86" s="8"/>
      <c r="P86" s="8"/>
      <c r="Q86" s="8"/>
      <c r="R86" s="8"/>
      <c r="S86" s="41"/>
      <c r="T86" s="41"/>
      <c r="U86" s="41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</row>
    <row r="87" spans="2:110" s="9" customFormat="1" ht="15.95" customHeight="1">
      <c r="B87" s="21">
        <v>59</v>
      </c>
      <c r="C87" s="129"/>
      <c r="D87" s="86"/>
      <c r="E87" s="87" t="s">
        <v>107</v>
      </c>
      <c r="F87" s="416" t="s">
        <v>108</v>
      </c>
      <c r="G87" s="413"/>
      <c r="H87" s="22" t="s">
        <v>6</v>
      </c>
      <c r="I87" s="96" t="e">
        <f>#REF!</f>
        <v>#REF!</v>
      </c>
      <c r="J87" s="24">
        <v>171.64</v>
      </c>
      <c r="K87" s="25" t="e">
        <f t="shared" si="3"/>
        <v>#REF!</v>
      </c>
      <c r="L87" s="8"/>
      <c r="M87" s="8"/>
      <c r="N87" s="8"/>
      <c r="O87" s="8"/>
      <c r="P87" s="8"/>
      <c r="Q87" s="8"/>
      <c r="R87" s="8"/>
      <c r="S87" s="41"/>
      <c r="T87" s="41"/>
      <c r="U87" s="41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</row>
    <row r="88" spans="2:110" s="9" customFormat="1" ht="15.95" customHeight="1">
      <c r="B88" s="97">
        <v>60</v>
      </c>
      <c r="C88" s="134"/>
      <c r="D88" s="99"/>
      <c r="E88" s="100" t="s">
        <v>109</v>
      </c>
      <c r="F88" s="421" t="s">
        <v>110</v>
      </c>
      <c r="G88" s="422"/>
      <c r="H88" s="68" t="s">
        <v>7</v>
      </c>
      <c r="I88" s="96" t="e">
        <f>#REF!</f>
        <v>#REF!</v>
      </c>
      <c r="J88" s="69">
        <v>1.31</v>
      </c>
      <c r="K88" s="25" t="e">
        <f t="shared" si="3"/>
        <v>#REF!</v>
      </c>
      <c r="L88" s="8"/>
      <c r="M88" s="8"/>
      <c r="N88" s="8"/>
      <c r="O88" s="8"/>
      <c r="P88" s="8"/>
      <c r="Q88" s="8"/>
      <c r="R88" s="8"/>
      <c r="S88" s="41"/>
      <c r="T88" s="41"/>
      <c r="U88" s="41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</row>
    <row r="89" spans="2:110" s="9" customFormat="1" ht="15.95" customHeight="1">
      <c r="B89" s="97">
        <v>61</v>
      </c>
      <c r="C89" s="134"/>
      <c r="D89" s="99"/>
      <c r="E89" s="100" t="s">
        <v>111</v>
      </c>
      <c r="F89" s="421" t="s">
        <v>112</v>
      </c>
      <c r="G89" s="422"/>
      <c r="H89" s="68" t="s">
        <v>7</v>
      </c>
      <c r="I89" s="96" t="e">
        <f>#REF!</f>
        <v>#REF!</v>
      </c>
      <c r="J89" s="69">
        <v>3.42</v>
      </c>
      <c r="K89" s="25" t="e">
        <f t="shared" si="3"/>
        <v>#REF!</v>
      </c>
      <c r="L89" s="8"/>
      <c r="M89" s="8"/>
      <c r="N89" s="8"/>
      <c r="O89" s="8"/>
      <c r="P89" s="8"/>
      <c r="Q89" s="8"/>
      <c r="R89" s="8"/>
      <c r="S89" s="41"/>
      <c r="T89" s="41"/>
      <c r="U89" s="41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</row>
    <row r="90" spans="2:110" s="9" customFormat="1" ht="15.95" customHeight="1">
      <c r="B90" s="97">
        <v>62</v>
      </c>
      <c r="C90" s="134"/>
      <c r="D90" s="86" t="s">
        <v>113</v>
      </c>
      <c r="E90" s="87"/>
      <c r="F90" s="416" t="s">
        <v>114</v>
      </c>
      <c r="G90" s="413"/>
      <c r="H90" s="22" t="s">
        <v>6</v>
      </c>
      <c r="I90" s="96" t="e">
        <f>#REF!</f>
        <v>#REF!</v>
      </c>
      <c r="J90" s="24">
        <v>274.77</v>
      </c>
      <c r="K90" s="25" t="e">
        <f t="shared" si="3"/>
        <v>#REF!</v>
      </c>
      <c r="L90" s="8"/>
      <c r="M90" s="8"/>
      <c r="N90" s="8"/>
      <c r="O90" s="8"/>
      <c r="P90" s="8"/>
      <c r="Q90" s="8"/>
      <c r="R90" s="8"/>
      <c r="S90" s="41"/>
      <c r="T90" s="41"/>
      <c r="U90" s="41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</row>
    <row r="91" spans="2:110" s="9" customFormat="1" ht="15.95" customHeight="1">
      <c r="B91" s="97">
        <v>63</v>
      </c>
      <c r="C91" s="134"/>
      <c r="D91" s="86" t="s">
        <v>115</v>
      </c>
      <c r="E91" s="86"/>
      <c r="F91" s="423" t="s">
        <v>47</v>
      </c>
      <c r="G91" s="424"/>
      <c r="H91" s="22" t="s">
        <v>6</v>
      </c>
      <c r="I91" s="96" t="e">
        <f>#REF!</f>
        <v>#REF!</v>
      </c>
      <c r="J91" s="24">
        <v>133.75</v>
      </c>
      <c r="K91" s="25" t="e">
        <f t="shared" si="3"/>
        <v>#REF!</v>
      </c>
      <c r="L91" s="8"/>
      <c r="M91" s="8"/>
      <c r="N91" s="8"/>
      <c r="O91" s="8"/>
      <c r="P91" s="8"/>
      <c r="Q91" s="8"/>
      <c r="R91" s="8"/>
      <c r="S91" s="41"/>
      <c r="T91" s="41"/>
      <c r="U91" s="41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</row>
    <row r="92" spans="2:110" s="9" customFormat="1" ht="15.95" customHeight="1">
      <c r="B92" s="97">
        <v>64</v>
      </c>
      <c r="C92" s="134"/>
      <c r="D92" s="86"/>
      <c r="E92" s="86" t="s">
        <v>116</v>
      </c>
      <c r="F92" s="107" t="s">
        <v>117</v>
      </c>
      <c r="G92" s="64"/>
      <c r="H92" s="22" t="s">
        <v>13</v>
      </c>
      <c r="I92" s="96" t="e">
        <f>#REF!</f>
        <v>#REF!</v>
      </c>
      <c r="J92" s="24">
        <v>289.2</v>
      </c>
      <c r="K92" s="25" t="e">
        <f t="shared" si="3"/>
        <v>#REF!</v>
      </c>
      <c r="L92" s="8"/>
      <c r="M92" s="8"/>
      <c r="N92" s="8"/>
      <c r="O92" s="8"/>
      <c r="P92" s="8"/>
      <c r="Q92" s="8"/>
      <c r="R92" s="8"/>
      <c r="S92" s="41"/>
      <c r="T92" s="41"/>
      <c r="U92" s="41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</row>
    <row r="93" spans="2:110" s="9" customFormat="1" ht="15.95" customHeight="1">
      <c r="B93" s="97">
        <v>65</v>
      </c>
      <c r="C93" s="134"/>
      <c r="D93" s="86"/>
      <c r="E93" s="86" t="s">
        <v>118</v>
      </c>
      <c r="F93" s="107" t="s">
        <v>119</v>
      </c>
      <c r="G93" s="64"/>
      <c r="H93" s="22" t="s">
        <v>13</v>
      </c>
      <c r="I93" s="96" t="e">
        <f>I92</f>
        <v>#REF!</v>
      </c>
      <c r="J93" s="24">
        <v>48.36</v>
      </c>
      <c r="K93" s="25" t="e">
        <f t="shared" si="3"/>
        <v>#REF!</v>
      </c>
      <c r="L93" s="74" t="e">
        <f>SUM(K79:K93)</f>
        <v>#REF!</v>
      </c>
      <c r="M93" s="74"/>
      <c r="N93" s="8"/>
      <c r="O93" s="8"/>
      <c r="P93" s="8"/>
      <c r="Q93" s="8"/>
      <c r="R93" s="8"/>
      <c r="S93" s="41"/>
      <c r="T93" s="41"/>
      <c r="U93" s="41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</row>
    <row r="94" spans="2:110" s="9" customFormat="1" ht="15.95" customHeight="1">
      <c r="B94" s="36" t="s">
        <v>120</v>
      </c>
      <c r="C94" s="132"/>
      <c r="D94" s="90"/>
      <c r="E94" s="108"/>
      <c r="F94" s="403" t="s">
        <v>49</v>
      </c>
      <c r="G94" s="404"/>
      <c r="H94" s="37"/>
      <c r="I94" s="38"/>
      <c r="J94" s="39"/>
      <c r="K94" s="40"/>
      <c r="L94" s="8"/>
      <c r="M94" s="8"/>
      <c r="N94" s="8"/>
      <c r="O94" s="8"/>
      <c r="P94" s="8"/>
      <c r="Q94" s="8"/>
      <c r="R94" s="8"/>
      <c r="S94" s="41"/>
      <c r="T94" s="41"/>
      <c r="U94" s="41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</row>
    <row r="95" spans="2:110" s="9" customFormat="1" ht="15.95" customHeight="1">
      <c r="B95" s="97">
        <v>66</v>
      </c>
      <c r="C95" s="134"/>
      <c r="D95" s="22" t="s">
        <v>121</v>
      </c>
      <c r="E95" s="95"/>
      <c r="F95" s="405" t="s">
        <v>122</v>
      </c>
      <c r="G95" s="406"/>
      <c r="H95" s="68" t="s">
        <v>7</v>
      </c>
      <c r="I95" s="96" t="e">
        <f>#REF!</f>
        <v>#REF!</v>
      </c>
      <c r="J95" s="24">
        <v>111.5</v>
      </c>
      <c r="K95" s="25" t="e">
        <f>ROUND(J95*I95,2)</f>
        <v>#REF!</v>
      </c>
      <c r="L95" s="8"/>
      <c r="M95" s="8"/>
      <c r="N95" s="8"/>
      <c r="O95" s="8"/>
      <c r="P95" s="8"/>
      <c r="Q95" s="8"/>
      <c r="R95" s="8"/>
      <c r="S95" s="41"/>
      <c r="T95" s="41"/>
      <c r="U95" s="41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</row>
    <row r="96" spans="2:110" s="9" customFormat="1" ht="15.95" customHeight="1">
      <c r="B96" s="97"/>
      <c r="C96" s="134"/>
      <c r="D96" s="22"/>
      <c r="E96" s="95" t="s">
        <v>136</v>
      </c>
      <c r="F96" s="101" t="s">
        <v>137</v>
      </c>
      <c r="G96" s="102"/>
      <c r="H96" s="68" t="s">
        <v>41</v>
      </c>
      <c r="I96" s="96" t="e">
        <f>#REF!</f>
        <v>#REF!</v>
      </c>
      <c r="J96" s="24">
        <v>30.29</v>
      </c>
      <c r="K96" s="25" t="e">
        <f>ROUND(J96*I96,2)</f>
        <v>#REF!</v>
      </c>
      <c r="L96" s="8"/>
      <c r="M96" s="8"/>
      <c r="N96" s="8"/>
      <c r="O96" s="8"/>
      <c r="P96" s="8"/>
      <c r="Q96" s="8"/>
      <c r="R96" s="8"/>
      <c r="S96" s="41"/>
      <c r="T96" s="41"/>
      <c r="U96" s="41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</row>
    <row r="97" spans="2:110" s="9" customFormat="1" ht="15.95" customHeight="1">
      <c r="B97" s="97">
        <v>67</v>
      </c>
      <c r="C97" s="134"/>
      <c r="D97" s="22" t="s">
        <v>123</v>
      </c>
      <c r="E97" s="65"/>
      <c r="F97" s="407" t="s">
        <v>124</v>
      </c>
      <c r="G97" s="408"/>
      <c r="H97" s="68" t="s">
        <v>7</v>
      </c>
      <c r="I97" s="96" t="e">
        <f>#REF!</f>
        <v>#REF!</v>
      </c>
      <c r="J97" s="24">
        <v>301.12</v>
      </c>
      <c r="K97" s="25" t="e">
        <f>ROUND(J97*I97,2)</f>
        <v>#REF!</v>
      </c>
      <c r="L97" s="8"/>
      <c r="M97" s="8"/>
      <c r="N97" s="8"/>
      <c r="O97" s="8"/>
      <c r="P97" s="8"/>
      <c r="Q97" s="8"/>
      <c r="R97" s="8"/>
      <c r="S97" s="41"/>
      <c r="T97" s="41"/>
      <c r="U97" s="41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</row>
    <row r="98" spans="2:110" s="9" customFormat="1" ht="15.95" customHeight="1">
      <c r="B98" s="97">
        <v>68</v>
      </c>
      <c r="C98" s="134"/>
      <c r="D98" s="22" t="s">
        <v>125</v>
      </c>
      <c r="E98" s="104"/>
      <c r="F98" s="409" t="s">
        <v>126</v>
      </c>
      <c r="G98" s="410"/>
      <c r="H98" s="22" t="s">
        <v>127</v>
      </c>
      <c r="I98" s="96" t="e">
        <f>#REF!</f>
        <v>#REF!</v>
      </c>
      <c r="J98" s="24">
        <v>34.99</v>
      </c>
      <c r="K98" s="25" t="e">
        <f>ROUND(J98*I98,2)</f>
        <v>#REF!</v>
      </c>
      <c r="L98" s="74" t="e">
        <f>SUM(K95:K98)</f>
        <v>#REF!</v>
      </c>
      <c r="M98" s="74"/>
      <c r="N98" s="8"/>
      <c r="O98" s="8"/>
      <c r="P98" s="8"/>
      <c r="Q98" s="8"/>
      <c r="R98" s="8"/>
      <c r="S98" s="41"/>
      <c r="T98" s="41"/>
      <c r="U98" s="41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</row>
    <row r="99" spans="2:110" s="9" customFormat="1" ht="15.95" customHeight="1">
      <c r="B99" s="36" t="s">
        <v>128</v>
      </c>
      <c r="C99" s="132"/>
      <c r="D99" s="90"/>
      <c r="E99" s="91"/>
      <c r="F99" s="411" t="s">
        <v>35</v>
      </c>
      <c r="G99" s="404"/>
      <c r="H99" s="37"/>
      <c r="I99" s="38"/>
      <c r="J99" s="39"/>
      <c r="K99" s="40"/>
      <c r="L99" s="8"/>
      <c r="M99" s="8"/>
      <c r="N99" s="8"/>
      <c r="O99" s="8"/>
      <c r="P99" s="8"/>
      <c r="Q99" s="8"/>
      <c r="R99" s="8"/>
      <c r="S99" s="41"/>
      <c r="T99" s="41"/>
      <c r="U99" s="41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</row>
    <row r="100" spans="2:110" s="42" customFormat="1" ht="15.95" customHeight="1">
      <c r="B100" s="27" t="s">
        <v>20</v>
      </c>
      <c r="C100" s="130"/>
      <c r="D100" s="89"/>
      <c r="E100" s="79"/>
      <c r="F100" s="392" t="s">
        <v>36</v>
      </c>
      <c r="G100" s="393"/>
      <c r="H100" s="18" t="s">
        <v>22</v>
      </c>
      <c r="I100" s="28"/>
      <c r="J100" s="29"/>
      <c r="K100" s="30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</row>
    <row r="101" spans="2:110" s="42" customFormat="1" ht="15.95" customHeight="1">
      <c r="B101" s="21">
        <v>69</v>
      </c>
      <c r="C101" s="129"/>
      <c r="D101" s="109" t="s">
        <v>129</v>
      </c>
      <c r="E101" s="110"/>
      <c r="F101" s="59" t="s">
        <v>37</v>
      </c>
      <c r="G101" s="56"/>
      <c r="H101" s="60" t="s">
        <v>8</v>
      </c>
      <c r="I101" s="46" t="e">
        <f>#REF!</f>
        <v>#REF!</v>
      </c>
      <c r="J101" s="57">
        <v>42.17</v>
      </c>
      <c r="K101" s="58" t="e">
        <f>ROUND(J101*I101,2)</f>
        <v>#REF!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</row>
    <row r="102" spans="2:110" s="42" customFormat="1" ht="30" customHeight="1" thickBot="1">
      <c r="B102" s="45">
        <v>70</v>
      </c>
      <c r="C102" s="135"/>
      <c r="D102" s="111"/>
      <c r="E102" s="112" t="s">
        <v>130</v>
      </c>
      <c r="F102" s="394" t="s">
        <v>67</v>
      </c>
      <c r="G102" s="395"/>
      <c r="H102" s="61" t="s">
        <v>39</v>
      </c>
      <c r="I102" s="62" t="e">
        <f>#REF!+#REF!</f>
        <v>#REF!</v>
      </c>
      <c r="J102" s="47">
        <v>8838.19</v>
      </c>
      <c r="K102" s="48" t="e">
        <f>ROUND(J102*I102,2)</f>
        <v>#REF!</v>
      </c>
      <c r="L102" s="70" t="e">
        <f>SUM(K101:K102)</f>
        <v>#REF!</v>
      </c>
      <c r="M102" s="7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</row>
    <row r="103" spans="2:110" s="9" customFormat="1" ht="22.5" customHeight="1" thickTop="1" thickBot="1">
      <c r="B103" s="396" t="s">
        <v>18</v>
      </c>
      <c r="C103" s="397"/>
      <c r="D103" s="397"/>
      <c r="E103" s="397"/>
      <c r="F103" s="397"/>
      <c r="G103" s="397"/>
      <c r="H103" s="397"/>
      <c r="I103" s="397"/>
      <c r="J103" s="398"/>
      <c r="K103" s="49" t="e">
        <f>SUM(K9:K102)</f>
        <v>#REF!</v>
      </c>
      <c r="L103" s="8"/>
      <c r="M103" s="8"/>
      <c r="N103" s="50"/>
      <c r="O103" s="8"/>
      <c r="P103" s="8"/>
      <c r="Q103" s="8"/>
      <c r="R103" s="8"/>
      <c r="S103" s="41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</row>
    <row r="104" spans="2:110" ht="16.5" thickTop="1">
      <c r="B104" s="137" t="s">
        <v>131</v>
      </c>
      <c r="C104" s="159"/>
      <c r="D104" s="159"/>
      <c r="E104" s="159"/>
      <c r="F104" s="138" t="s">
        <v>160</v>
      </c>
      <c r="G104" s="138"/>
      <c r="H104" s="139"/>
      <c r="I104" s="140"/>
      <c r="J104" s="141"/>
      <c r="K104" s="142"/>
      <c r="M104"/>
    </row>
    <row r="105" spans="2:110" ht="15">
      <c r="B105" s="143" t="s">
        <v>20</v>
      </c>
      <c r="C105" s="160"/>
      <c r="D105" s="160"/>
      <c r="E105" s="160"/>
      <c r="F105" s="144" t="s">
        <v>146</v>
      </c>
      <c r="G105" s="144"/>
      <c r="H105" s="145" t="s">
        <v>22</v>
      </c>
      <c r="I105" s="146"/>
      <c r="J105" s="146"/>
      <c r="K105" s="147"/>
    </row>
    <row r="106" spans="2:110" ht="15">
      <c r="B106" s="148">
        <v>71</v>
      </c>
      <c r="C106" s="163">
        <v>150303</v>
      </c>
      <c r="D106" s="163"/>
      <c r="F106" s="416" t="s">
        <v>147</v>
      </c>
      <c r="G106" s="413"/>
      <c r="H106" s="149" t="s">
        <v>8</v>
      </c>
      <c r="I106" s="150">
        <v>0</v>
      </c>
      <c r="J106" s="151">
        <v>11.9</v>
      </c>
      <c r="K106" s="152">
        <f>I106*J106</f>
        <v>0</v>
      </c>
    </row>
    <row r="107" spans="2:110" ht="15">
      <c r="B107" s="148">
        <v>72</v>
      </c>
      <c r="C107" s="162"/>
      <c r="D107" s="162"/>
      <c r="E107" s="162" t="s">
        <v>79</v>
      </c>
      <c r="F107" s="419" t="s">
        <v>148</v>
      </c>
      <c r="G107" s="420"/>
      <c r="H107" s="149" t="s">
        <v>13</v>
      </c>
      <c r="I107" s="150">
        <v>0</v>
      </c>
      <c r="J107" s="151">
        <v>25.84</v>
      </c>
      <c r="K107" s="181">
        <f>I107*J107</f>
        <v>0</v>
      </c>
    </row>
    <row r="108" spans="2:110" ht="15">
      <c r="B108" s="148">
        <v>73</v>
      </c>
      <c r="C108" s="162"/>
      <c r="D108" s="162"/>
      <c r="E108" s="162" t="s">
        <v>79</v>
      </c>
      <c r="F108" s="416" t="s">
        <v>149</v>
      </c>
      <c r="G108" s="413"/>
      <c r="H108" s="149" t="s">
        <v>140</v>
      </c>
      <c r="I108" s="150">
        <v>0</v>
      </c>
      <c r="J108" s="167">
        <v>0.05</v>
      </c>
      <c r="K108" s="181">
        <f>I108*J108</f>
        <v>0</v>
      </c>
    </row>
    <row r="109" spans="2:110" ht="15">
      <c r="B109" s="148">
        <v>74</v>
      </c>
      <c r="C109" s="162"/>
      <c r="D109" s="162"/>
      <c r="E109" s="162" t="s">
        <v>79</v>
      </c>
      <c r="F109" s="417" t="s">
        <v>150</v>
      </c>
      <c r="G109" s="418"/>
      <c r="H109" s="149" t="s">
        <v>151</v>
      </c>
      <c r="I109" s="158">
        <v>0</v>
      </c>
      <c r="J109" s="151">
        <v>10000</v>
      </c>
      <c r="K109" s="181">
        <f>I109*J109</f>
        <v>0</v>
      </c>
    </row>
    <row r="110" spans="2:110" ht="15">
      <c r="B110" s="153" t="s">
        <v>24</v>
      </c>
      <c r="C110" s="161"/>
      <c r="D110" s="161"/>
      <c r="E110" s="161"/>
      <c r="F110" s="392" t="s">
        <v>152</v>
      </c>
      <c r="G110" s="393"/>
      <c r="H110" s="145" t="s">
        <v>22</v>
      </c>
      <c r="I110" s="154"/>
      <c r="J110" s="155"/>
      <c r="K110" s="156"/>
    </row>
    <row r="111" spans="2:110" ht="15">
      <c r="B111" s="148">
        <v>75</v>
      </c>
      <c r="C111" s="149">
        <v>550103</v>
      </c>
      <c r="D111" s="162"/>
      <c r="F111" s="416" t="s">
        <v>153</v>
      </c>
      <c r="G111" s="413"/>
      <c r="H111" s="149" t="s">
        <v>7</v>
      </c>
      <c r="I111" s="150">
        <v>0</v>
      </c>
      <c r="J111" s="151">
        <v>3.95</v>
      </c>
      <c r="K111" s="152">
        <f>I111*J111</f>
        <v>0</v>
      </c>
    </row>
    <row r="112" spans="2:110" ht="15">
      <c r="B112" s="148">
        <v>76</v>
      </c>
      <c r="C112" s="162"/>
      <c r="D112" s="121"/>
      <c r="E112" s="162" t="s">
        <v>154</v>
      </c>
      <c r="F112" s="416" t="s">
        <v>155</v>
      </c>
      <c r="G112" s="413"/>
      <c r="H112" s="149" t="s">
        <v>13</v>
      </c>
      <c r="I112" s="150">
        <v>0</v>
      </c>
      <c r="J112" s="151">
        <v>5.29</v>
      </c>
      <c r="K112" s="181">
        <f>I112*J112</f>
        <v>0</v>
      </c>
    </row>
    <row r="113" spans="2:110" ht="15">
      <c r="B113" s="148"/>
      <c r="C113" s="162"/>
      <c r="D113" s="162"/>
      <c r="E113" s="149"/>
      <c r="F113" s="416"/>
      <c r="G113" s="413"/>
      <c r="H113" s="149"/>
      <c r="I113" s="150">
        <v>0</v>
      </c>
      <c r="J113" s="151">
        <v>0</v>
      </c>
      <c r="K113" s="181">
        <f>I113*J113</f>
        <v>0</v>
      </c>
    </row>
    <row r="114" spans="2:110" ht="15">
      <c r="B114" s="153" t="s">
        <v>26</v>
      </c>
      <c r="C114" s="161"/>
      <c r="D114" s="161"/>
      <c r="E114" s="161"/>
      <c r="F114" s="392" t="s">
        <v>138</v>
      </c>
      <c r="G114" s="393"/>
      <c r="H114" s="145" t="s">
        <v>22</v>
      </c>
      <c r="I114" s="154"/>
      <c r="J114" s="157"/>
      <c r="K114" s="156"/>
    </row>
    <row r="115" spans="2:110" ht="15">
      <c r="B115" s="148">
        <v>77</v>
      </c>
      <c r="C115" s="149">
        <v>330135</v>
      </c>
      <c r="D115" s="162"/>
      <c r="F115" s="416" t="s">
        <v>156</v>
      </c>
      <c r="G115" s="413"/>
      <c r="H115" s="149" t="s">
        <v>7</v>
      </c>
      <c r="I115" s="158">
        <v>0</v>
      </c>
      <c r="J115" s="151">
        <v>8.56</v>
      </c>
      <c r="K115" s="152">
        <f>I115*J115</f>
        <v>0</v>
      </c>
    </row>
    <row r="116" spans="2:110" ht="15">
      <c r="B116" s="148">
        <v>78</v>
      </c>
      <c r="C116" s="162"/>
      <c r="E116" s="149" t="s">
        <v>157</v>
      </c>
      <c r="F116" s="416" t="s">
        <v>158</v>
      </c>
      <c r="G116" s="413"/>
      <c r="H116" s="149" t="s">
        <v>7</v>
      </c>
      <c r="I116" s="158">
        <v>0</v>
      </c>
      <c r="J116" s="151">
        <v>44.41</v>
      </c>
      <c r="K116" s="181">
        <f>I116*J116</f>
        <v>0</v>
      </c>
    </row>
    <row r="117" spans="2:110" ht="15">
      <c r="B117" s="164"/>
      <c r="C117" s="168"/>
      <c r="D117" s="149"/>
      <c r="E117" s="149"/>
      <c r="F117" s="165"/>
      <c r="G117" s="166"/>
      <c r="H117" s="149"/>
      <c r="I117" s="158">
        <v>0</v>
      </c>
      <c r="J117" s="151"/>
      <c r="K117" s="48"/>
    </row>
    <row r="118" spans="2:110">
      <c r="B118" s="126" t="s">
        <v>159</v>
      </c>
      <c r="C118" s="175"/>
      <c r="D118" s="175"/>
      <c r="E118" s="175"/>
      <c r="F118" s="171" t="s">
        <v>163</v>
      </c>
      <c r="G118" s="171"/>
      <c r="H118" s="172"/>
      <c r="I118" s="173"/>
      <c r="J118" s="174"/>
      <c r="K118" s="127"/>
    </row>
    <row r="119" spans="2:110" ht="15">
      <c r="B119" s="184">
        <v>79</v>
      </c>
      <c r="C119" s="179">
        <v>550103</v>
      </c>
      <c r="D119" s="179"/>
      <c r="E119" s="121"/>
      <c r="F119" s="412" t="s">
        <v>153</v>
      </c>
      <c r="G119" s="413"/>
      <c r="H119" s="179" t="s">
        <v>7</v>
      </c>
      <c r="I119" s="182">
        <v>0</v>
      </c>
      <c r="J119" s="180">
        <v>3.95</v>
      </c>
      <c r="K119" s="181">
        <f>I119*J119</f>
        <v>0</v>
      </c>
    </row>
    <row r="120" spans="2:110" ht="15">
      <c r="B120" s="184">
        <v>10</v>
      </c>
      <c r="C120" s="179">
        <v>330104</v>
      </c>
      <c r="D120" s="179"/>
      <c r="E120" s="121"/>
      <c r="F120" s="186" t="s">
        <v>161</v>
      </c>
      <c r="G120" s="185"/>
      <c r="H120" s="179" t="s">
        <v>7</v>
      </c>
      <c r="I120" s="182">
        <v>0</v>
      </c>
      <c r="J120" s="180">
        <v>23.92</v>
      </c>
      <c r="K120" s="181">
        <f>I120*J120</f>
        <v>0</v>
      </c>
    </row>
    <row r="121" spans="2:110" thickBot="1">
      <c r="B121" s="184">
        <v>11</v>
      </c>
      <c r="C121" s="179">
        <v>12304</v>
      </c>
      <c r="D121" s="179"/>
      <c r="E121" s="125"/>
      <c r="F121" s="414" t="s">
        <v>162</v>
      </c>
      <c r="G121" s="415"/>
      <c r="H121" s="179" t="s">
        <v>7</v>
      </c>
      <c r="I121" s="182">
        <v>0</v>
      </c>
      <c r="J121" s="180">
        <v>31.09</v>
      </c>
      <c r="K121" s="181">
        <f>I121*J121</f>
        <v>0</v>
      </c>
    </row>
    <row r="122" spans="2:110" s="176" customFormat="1" ht="16.5" thickTop="1" thickBot="1">
      <c r="B122" s="396" t="s">
        <v>18</v>
      </c>
      <c r="C122" s="397"/>
      <c r="D122" s="397"/>
      <c r="E122" s="397"/>
      <c r="F122" s="397"/>
      <c r="G122" s="397"/>
      <c r="H122" s="397"/>
      <c r="I122" s="397"/>
      <c r="J122" s="398"/>
      <c r="K122" s="183">
        <f>SUM(K106:K121)</f>
        <v>0</v>
      </c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/>
      <c r="CI122" s="177"/>
      <c r="CJ122" s="177"/>
      <c r="CK122" s="177"/>
      <c r="CL122" s="177"/>
      <c r="CM122" s="177"/>
      <c r="CN122" s="177"/>
      <c r="CO122" s="177"/>
      <c r="CP122" s="177"/>
      <c r="CQ122" s="177"/>
      <c r="CR122" s="177"/>
      <c r="CS122" s="177"/>
      <c r="CT122" s="177"/>
      <c r="CU122" s="177"/>
      <c r="CV122" s="177"/>
      <c r="CW122" s="177"/>
      <c r="CX122" s="177"/>
      <c r="CY122" s="177"/>
      <c r="CZ122" s="177"/>
      <c r="DA122" s="177"/>
      <c r="DB122" s="177"/>
      <c r="DC122" s="177"/>
      <c r="DD122" s="177"/>
      <c r="DE122" s="177"/>
      <c r="DF122" s="177"/>
    </row>
    <row r="123" spans="2:110" ht="16.5" thickTop="1">
      <c r="B123" s="113" t="s">
        <v>131</v>
      </c>
      <c r="C123" s="136"/>
      <c r="D123" s="114"/>
      <c r="E123" s="115"/>
      <c r="F123" s="399" t="s">
        <v>132</v>
      </c>
      <c r="G123" s="400"/>
      <c r="H123" s="116"/>
      <c r="I123" s="117"/>
      <c r="J123" s="118"/>
      <c r="K123" s="119"/>
    </row>
    <row r="124" spans="2:110" ht="15">
      <c r="B124" s="178">
        <v>71</v>
      </c>
      <c r="C124" s="86"/>
      <c r="D124" s="120"/>
      <c r="E124" s="120"/>
      <c r="F124" s="120" t="s">
        <v>133</v>
      </c>
      <c r="G124" s="120"/>
      <c r="H124" s="121"/>
      <c r="I124" s="122"/>
      <c r="J124" s="122">
        <v>4.8000000000000001E-2</v>
      </c>
      <c r="K124" s="123" t="e">
        <f>K103*J124</f>
        <v>#REF!</v>
      </c>
    </row>
    <row r="125" spans="2:110" ht="15">
      <c r="B125" s="178">
        <v>72</v>
      </c>
      <c r="C125" s="86"/>
      <c r="D125" s="120"/>
      <c r="E125" s="120"/>
      <c r="F125" s="120" t="s">
        <v>134</v>
      </c>
      <c r="G125" s="124"/>
      <c r="H125" s="121"/>
      <c r="I125" s="122"/>
      <c r="J125" s="122">
        <v>8.9999999999999993E-3</v>
      </c>
      <c r="K125" s="123" t="e">
        <f>K103*J125</f>
        <v>#REF!</v>
      </c>
    </row>
    <row r="126" spans="2:110" ht="15">
      <c r="B126" s="178">
        <v>73</v>
      </c>
      <c r="C126" s="86"/>
      <c r="D126" s="121"/>
      <c r="E126" s="121"/>
      <c r="F126" s="169" t="s">
        <v>135</v>
      </c>
      <c r="G126" s="120"/>
      <c r="H126" s="121"/>
      <c r="I126" s="122"/>
      <c r="J126" s="122">
        <v>3.0000000000000001E-3</v>
      </c>
      <c r="K126" s="170" t="e">
        <f>K103*J126</f>
        <v>#REF!</v>
      </c>
    </row>
    <row r="127" spans="2:110" thickBot="1">
      <c r="B127" s="401" t="s">
        <v>18</v>
      </c>
      <c r="C127" s="402"/>
      <c r="D127" s="402"/>
      <c r="E127" s="402"/>
      <c r="F127" s="402"/>
      <c r="G127" s="402"/>
      <c r="H127" s="402"/>
      <c r="I127" s="402"/>
      <c r="J127" s="402"/>
      <c r="K127" s="128" t="e">
        <f>SUM(K124:K126)</f>
        <v>#REF!</v>
      </c>
    </row>
    <row r="128" spans="2:110" ht="16.5" thickTop="1"/>
  </sheetData>
  <mergeCells count="105">
    <mergeCell ref="B5:B6"/>
    <mergeCell ref="H5:H6"/>
    <mergeCell ref="I5:I6"/>
    <mergeCell ref="B2:K2"/>
    <mergeCell ref="B3:K4"/>
    <mergeCell ref="D5:D6"/>
    <mergeCell ref="E5:E6"/>
    <mergeCell ref="F5:G6"/>
    <mergeCell ref="J5:J6"/>
    <mergeCell ref="K5:K6"/>
    <mergeCell ref="C5:C6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F24:G24"/>
    <mergeCell ref="F28:G28"/>
    <mergeCell ref="F29:G29"/>
    <mergeCell ref="F30:G30"/>
    <mergeCell ref="F31:G31"/>
    <mergeCell ref="F19:G19"/>
    <mergeCell ref="F20:G20"/>
    <mergeCell ref="F21:G21"/>
    <mergeCell ref="F22:G22"/>
    <mergeCell ref="F23:G23"/>
    <mergeCell ref="F38:G38"/>
    <mergeCell ref="F39:G39"/>
    <mergeCell ref="F40:G40"/>
    <mergeCell ref="F41:G41"/>
    <mergeCell ref="F42:G42"/>
    <mergeCell ref="F32:G32"/>
    <mergeCell ref="F33:G33"/>
    <mergeCell ref="F34:G34"/>
    <mergeCell ref="F35:G35"/>
    <mergeCell ref="F36:G36"/>
    <mergeCell ref="F48:G48"/>
    <mergeCell ref="F50:G50"/>
    <mergeCell ref="F52:G52"/>
    <mergeCell ref="F53:G53"/>
    <mergeCell ref="F54:G54"/>
    <mergeCell ref="F43:G43"/>
    <mergeCell ref="F44:G44"/>
    <mergeCell ref="F45:G45"/>
    <mergeCell ref="F46:G46"/>
    <mergeCell ref="F47:G47"/>
    <mergeCell ref="F60:G60"/>
    <mergeCell ref="F61:G61"/>
    <mergeCell ref="F62:G62"/>
    <mergeCell ref="F63:G63"/>
    <mergeCell ref="F64:G64"/>
    <mergeCell ref="F55:G55"/>
    <mergeCell ref="F56:G56"/>
    <mergeCell ref="F57:G57"/>
    <mergeCell ref="F58:G58"/>
    <mergeCell ref="F59:G59"/>
    <mergeCell ref="F70:G70"/>
    <mergeCell ref="F72:G72"/>
    <mergeCell ref="F78:G78"/>
    <mergeCell ref="F79:G79"/>
    <mergeCell ref="F80:G80"/>
    <mergeCell ref="F65:G65"/>
    <mergeCell ref="F66:G66"/>
    <mergeCell ref="F67:G67"/>
    <mergeCell ref="F68:G68"/>
    <mergeCell ref="F69:G69"/>
    <mergeCell ref="F87:G87"/>
    <mergeCell ref="F88:G88"/>
    <mergeCell ref="F89:G89"/>
    <mergeCell ref="F90:G90"/>
    <mergeCell ref="F91:G91"/>
    <mergeCell ref="F81:G81"/>
    <mergeCell ref="F82:G82"/>
    <mergeCell ref="F83:G83"/>
    <mergeCell ref="F84:G84"/>
    <mergeCell ref="F86:G86"/>
    <mergeCell ref="F100:G100"/>
    <mergeCell ref="F102:G102"/>
    <mergeCell ref="B103:J103"/>
    <mergeCell ref="F123:G123"/>
    <mergeCell ref="B127:J127"/>
    <mergeCell ref="F94:G94"/>
    <mergeCell ref="F95:G95"/>
    <mergeCell ref="F97:G97"/>
    <mergeCell ref="F98:G98"/>
    <mergeCell ref="F99:G99"/>
    <mergeCell ref="F119:G119"/>
    <mergeCell ref="F121:G121"/>
    <mergeCell ref="B122:J122"/>
    <mergeCell ref="F116:G116"/>
    <mergeCell ref="F106:G106"/>
    <mergeCell ref="F108:G108"/>
    <mergeCell ref="F110:G110"/>
    <mergeCell ref="F111:G111"/>
    <mergeCell ref="F112:G112"/>
    <mergeCell ref="F109:G109"/>
    <mergeCell ref="F107:G107"/>
    <mergeCell ref="F113:G113"/>
    <mergeCell ref="F114:G114"/>
    <mergeCell ref="F115:G1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7"/>
  <sheetViews>
    <sheetView tabSelected="1" view="pageBreakPreview" topLeftCell="A76" zoomScale="70" zoomScaleNormal="70" zoomScaleSheetLayoutView="70" zoomScalePageLayoutView="91" workbookViewId="0">
      <selection activeCell="K130" sqref="K130"/>
    </sheetView>
  </sheetViews>
  <sheetFormatPr defaultRowHeight="26.25"/>
  <cols>
    <col min="1" max="1" width="2.85546875" style="188" customWidth="1"/>
    <col min="2" max="2" width="7" style="187" customWidth="1"/>
    <col min="3" max="3" width="55.28515625" style="188" customWidth="1"/>
    <col min="4" max="4" width="9.140625" style="188"/>
    <col min="5" max="5" width="21" style="188" customWidth="1"/>
    <col min="6" max="6" width="19.42578125" style="188" customWidth="1"/>
    <col min="7" max="7" width="16.5703125" style="188" customWidth="1"/>
    <col min="8" max="8" width="16.5703125" style="188" bestFit="1" customWidth="1"/>
    <col min="9" max="9" width="28.42578125" style="188" bestFit="1" customWidth="1"/>
    <col min="10" max="10" width="25.42578125" style="189" customWidth="1"/>
    <col min="11" max="11" width="22.42578125" style="188" bestFit="1" customWidth="1"/>
    <col min="12" max="12" width="24.5703125" style="190" bestFit="1" customWidth="1"/>
    <col min="13" max="13" width="14.5703125" style="188" customWidth="1"/>
    <col min="14" max="14" width="13.42578125" style="188" customWidth="1"/>
    <col min="15" max="15" width="14.42578125" style="188" bestFit="1" customWidth="1"/>
    <col min="16" max="16" width="11.5703125" style="188" bestFit="1" customWidth="1"/>
    <col min="17" max="16384" width="9.140625" style="188"/>
  </cols>
  <sheetData>
    <row r="1" spans="2:12" ht="15" customHeight="1" thickBot="1"/>
    <row r="2" spans="2:12" ht="24" customHeight="1">
      <c r="B2" s="453" t="s">
        <v>244</v>
      </c>
      <c r="C2" s="454"/>
      <c r="D2" s="454"/>
      <c r="E2" s="454"/>
      <c r="F2" s="454"/>
      <c r="G2" s="455"/>
      <c r="H2" s="465" t="s">
        <v>314</v>
      </c>
      <c r="I2" s="451" t="s">
        <v>430</v>
      </c>
      <c r="J2" s="191"/>
      <c r="K2" s="192"/>
      <c r="L2" s="193"/>
    </row>
    <row r="3" spans="2:12" ht="24" customHeight="1" thickBot="1">
      <c r="B3" s="456" t="s">
        <v>427</v>
      </c>
      <c r="C3" s="457"/>
      <c r="D3" s="457"/>
      <c r="E3" s="457"/>
      <c r="F3" s="457"/>
      <c r="G3" s="458"/>
      <c r="H3" s="466"/>
      <c r="I3" s="452"/>
      <c r="J3" s="194"/>
      <c r="K3" s="192"/>
      <c r="L3" s="193"/>
    </row>
    <row r="4" spans="2:12" ht="30">
      <c r="B4" s="195" t="s">
        <v>5</v>
      </c>
      <c r="C4" s="196" t="s">
        <v>210</v>
      </c>
      <c r="D4" s="197" t="s">
        <v>39</v>
      </c>
      <c r="E4" s="198" t="s">
        <v>208</v>
      </c>
      <c r="F4" s="199"/>
      <c r="G4" s="200"/>
      <c r="H4" s="201" t="s">
        <v>315</v>
      </c>
      <c r="I4" s="202" t="s">
        <v>209</v>
      </c>
      <c r="J4" s="203"/>
      <c r="K4" s="192"/>
      <c r="L4" s="193"/>
    </row>
    <row r="5" spans="2:12" ht="30">
      <c r="B5" s="204">
        <v>1</v>
      </c>
      <c r="C5" s="462" t="s">
        <v>331</v>
      </c>
      <c r="D5" s="463"/>
      <c r="E5" s="463"/>
      <c r="F5" s="463"/>
      <c r="G5" s="463"/>
      <c r="H5" s="464"/>
      <c r="I5" s="205" t="e">
        <f>SUM(I6:I23)</f>
        <v>#REF!</v>
      </c>
      <c r="J5" s="203"/>
      <c r="K5" s="192"/>
      <c r="L5" s="193"/>
    </row>
    <row r="6" spans="2:12" ht="30">
      <c r="B6" s="206" t="s">
        <v>213</v>
      </c>
      <c r="C6" s="207" t="s">
        <v>330</v>
      </c>
      <c r="D6" s="207"/>
      <c r="E6" s="207"/>
      <c r="F6" s="207"/>
      <c r="G6" s="207"/>
      <c r="H6" s="208"/>
      <c r="I6" s="209"/>
      <c r="J6" s="203"/>
      <c r="K6" s="192"/>
      <c r="L6" s="193"/>
    </row>
    <row r="7" spans="2:12" ht="45.75">
      <c r="B7" s="206" t="s">
        <v>344</v>
      </c>
      <c r="C7" s="210" t="s">
        <v>426</v>
      </c>
      <c r="D7" s="211" t="s">
        <v>343</v>
      </c>
      <c r="E7" s="212">
        <v>270</v>
      </c>
      <c r="F7" s="213"/>
      <c r="G7" s="214"/>
      <c r="H7" s="215" t="e">
        <f>VLOOKUP(G7,#REF!,5,0)</f>
        <v>#REF!</v>
      </c>
      <c r="I7" s="209" t="e">
        <f>TRUNC(E7*H7,2)</f>
        <v>#REF!</v>
      </c>
      <c r="J7" s="203"/>
      <c r="K7" s="192"/>
      <c r="L7" s="193"/>
    </row>
    <row r="8" spans="2:12" ht="45">
      <c r="B8" s="206" t="s">
        <v>347</v>
      </c>
      <c r="C8" s="216" t="s">
        <v>403</v>
      </c>
      <c r="D8" s="217" t="s">
        <v>405</v>
      </c>
      <c r="E8" s="218">
        <v>25</v>
      </c>
      <c r="F8" s="213"/>
      <c r="G8" s="219"/>
      <c r="H8" s="215" t="e">
        <f>VLOOKUP(G8,#REF!,5,0)</f>
        <v>#REF!</v>
      </c>
      <c r="I8" s="209" t="e">
        <f t="shared" ref="I8" si="0">TRUNC(E8*H8,2)</f>
        <v>#REF!</v>
      </c>
      <c r="J8" s="203"/>
      <c r="K8" s="192"/>
      <c r="L8" s="193"/>
    </row>
    <row r="9" spans="2:12" ht="30">
      <c r="B9" s="220"/>
      <c r="C9" s="207"/>
      <c r="D9" s="221"/>
      <c r="E9" s="222"/>
      <c r="F9" s="223"/>
      <c r="G9" s="224"/>
      <c r="H9" s="212"/>
      <c r="I9" s="225"/>
      <c r="J9" s="203"/>
      <c r="K9" s="192"/>
      <c r="L9" s="193"/>
    </row>
    <row r="10" spans="2:12" ht="30">
      <c r="B10" s="206" t="s">
        <v>214</v>
      </c>
      <c r="C10" s="226" t="s">
        <v>332</v>
      </c>
      <c r="D10" s="227" t="s">
        <v>13</v>
      </c>
      <c r="E10" s="228">
        <v>30</v>
      </c>
      <c r="F10" s="213"/>
      <c r="G10" s="229"/>
      <c r="H10" s="215" t="e">
        <f>VLOOKUP(G10,#REF!,5,0)</f>
        <v>#REF!</v>
      </c>
      <c r="I10" s="209" t="e">
        <f t="shared" ref="I10:I23" si="1">TRUNC(E10*H10,2)</f>
        <v>#REF!</v>
      </c>
      <c r="J10" s="203"/>
      <c r="K10" s="192"/>
      <c r="L10" s="193"/>
    </row>
    <row r="11" spans="2:12" ht="30">
      <c r="B11" s="206" t="s">
        <v>215</v>
      </c>
      <c r="C11" s="230" t="s">
        <v>402</v>
      </c>
      <c r="D11" s="231" t="s">
        <v>6</v>
      </c>
      <c r="E11" s="228">
        <v>18.66</v>
      </c>
      <c r="F11" s="213"/>
      <c r="G11" s="232"/>
      <c r="H11" s="215" t="e">
        <f>VLOOKUP(G11,#REF!,5,0)</f>
        <v>#REF!</v>
      </c>
      <c r="I11" s="209" t="e">
        <f t="shared" si="1"/>
        <v>#REF!</v>
      </c>
      <c r="J11" s="203"/>
      <c r="K11" s="192"/>
      <c r="L11" s="193">
        <v>1</v>
      </c>
    </row>
    <row r="12" spans="2:12" ht="75">
      <c r="B12" s="206" t="s">
        <v>216</v>
      </c>
      <c r="C12" s="233" t="s">
        <v>333</v>
      </c>
      <c r="D12" s="231" t="s">
        <v>127</v>
      </c>
      <c r="E12" s="228">
        <v>1</v>
      </c>
      <c r="F12" s="213"/>
      <c r="G12" s="232"/>
      <c r="H12" s="215" t="e">
        <f>VLOOKUP(G12,#REF!,5,0)</f>
        <v>#REF!</v>
      </c>
      <c r="I12" s="209" t="e">
        <f t="shared" si="1"/>
        <v>#REF!</v>
      </c>
      <c r="J12" s="203"/>
      <c r="K12" s="192"/>
      <c r="L12" s="193"/>
    </row>
    <row r="13" spans="2:12" ht="60">
      <c r="B13" s="206" t="s">
        <v>217</v>
      </c>
      <c r="C13" s="234" t="s">
        <v>334</v>
      </c>
      <c r="D13" s="235" t="s">
        <v>261</v>
      </c>
      <c r="E13" s="236">
        <v>1</v>
      </c>
      <c r="F13" s="213"/>
      <c r="G13" s="237"/>
      <c r="H13" s="215" t="e">
        <f>VLOOKUP(G13,#REF!,5,0)</f>
        <v>#REF!</v>
      </c>
      <c r="I13" s="209" t="e">
        <f t="shared" si="1"/>
        <v>#REF!</v>
      </c>
      <c r="J13" s="203"/>
      <c r="K13" s="192"/>
      <c r="L13" s="193"/>
    </row>
    <row r="14" spans="2:12" ht="30">
      <c r="B14" s="206" t="s">
        <v>218</v>
      </c>
      <c r="C14" s="233" t="s">
        <v>335</v>
      </c>
      <c r="D14" s="231" t="s">
        <v>6</v>
      </c>
      <c r="E14" s="238">
        <v>10.08</v>
      </c>
      <c r="F14" s="213"/>
      <c r="G14" s="232"/>
      <c r="H14" s="215" t="e">
        <f>VLOOKUP(G14,#REF!,5,0)</f>
        <v>#REF!</v>
      </c>
      <c r="I14" s="209" t="e">
        <f t="shared" si="1"/>
        <v>#REF!</v>
      </c>
      <c r="J14" s="203"/>
      <c r="K14" s="192"/>
      <c r="L14" s="193"/>
    </row>
    <row r="15" spans="2:12" ht="30">
      <c r="B15" s="206" t="s">
        <v>219</v>
      </c>
      <c r="C15" s="233" t="s">
        <v>336</v>
      </c>
      <c r="D15" s="231" t="s">
        <v>7</v>
      </c>
      <c r="E15" s="238">
        <v>460</v>
      </c>
      <c r="F15" s="213"/>
      <c r="G15" s="232"/>
      <c r="H15" s="215" t="e">
        <f>VLOOKUP(G15,#REF!,5,0)</f>
        <v>#REF!</v>
      </c>
      <c r="I15" s="209" t="e">
        <f t="shared" si="1"/>
        <v>#REF!</v>
      </c>
      <c r="J15" s="203"/>
      <c r="K15" s="192"/>
      <c r="L15" s="193"/>
    </row>
    <row r="16" spans="2:12" ht="30">
      <c r="B16" s="206" t="s">
        <v>348</v>
      </c>
      <c r="C16" s="233" t="s">
        <v>337</v>
      </c>
      <c r="D16" s="231" t="s">
        <v>7</v>
      </c>
      <c r="E16" s="238">
        <v>970</v>
      </c>
      <c r="F16" s="213"/>
      <c r="G16" s="232"/>
      <c r="H16" s="215" t="e">
        <f>VLOOKUP(G16,#REF!,5,0)</f>
        <v>#REF!</v>
      </c>
      <c r="I16" s="209" t="e">
        <f t="shared" si="1"/>
        <v>#REF!</v>
      </c>
      <c r="J16" s="203"/>
      <c r="K16" s="192"/>
      <c r="L16" s="193"/>
    </row>
    <row r="17" spans="2:12" ht="45">
      <c r="B17" s="206" t="s">
        <v>352</v>
      </c>
      <c r="C17" s="233" t="s">
        <v>338</v>
      </c>
      <c r="D17" s="231" t="s">
        <v>245</v>
      </c>
      <c r="E17" s="238">
        <v>292</v>
      </c>
      <c r="F17" s="232"/>
      <c r="G17" s="232"/>
      <c r="H17" s="215" t="e">
        <f>VLOOKUP(G17,#REF!,5,0)</f>
        <v>#REF!</v>
      </c>
      <c r="I17" s="209" t="e">
        <f t="shared" si="1"/>
        <v>#REF!</v>
      </c>
      <c r="J17" s="203"/>
      <c r="K17" s="192"/>
      <c r="L17" s="193"/>
    </row>
    <row r="18" spans="2:12" ht="30">
      <c r="B18" s="206" t="s">
        <v>349</v>
      </c>
      <c r="C18" s="233" t="s">
        <v>339</v>
      </c>
      <c r="D18" s="231" t="s">
        <v>7</v>
      </c>
      <c r="E18" s="238">
        <v>1430</v>
      </c>
      <c r="F18" s="213"/>
      <c r="G18" s="232"/>
      <c r="H18" s="215" t="e">
        <f>VLOOKUP(G18,#REF!,5,0)</f>
        <v>#REF!</v>
      </c>
      <c r="I18" s="209" t="e">
        <f t="shared" si="1"/>
        <v>#REF!</v>
      </c>
      <c r="J18" s="203"/>
      <c r="K18" s="192"/>
      <c r="L18" s="193"/>
    </row>
    <row r="19" spans="2:12" ht="30" customHeight="1">
      <c r="B19" s="206" t="s">
        <v>350</v>
      </c>
      <c r="C19" s="239" t="s">
        <v>396</v>
      </c>
      <c r="D19" s="240" t="s">
        <v>13</v>
      </c>
      <c r="E19" s="241">
        <v>60</v>
      </c>
      <c r="F19" s="213"/>
      <c r="G19" s="242"/>
      <c r="H19" s="215" t="e">
        <f>VLOOKUP(G19,#REF!,5,0)</f>
        <v>#REF!</v>
      </c>
      <c r="I19" s="243" t="e">
        <f t="shared" si="1"/>
        <v>#REF!</v>
      </c>
      <c r="J19" s="203"/>
      <c r="K19" s="192"/>
      <c r="L19" s="193"/>
    </row>
    <row r="20" spans="2:12" ht="30">
      <c r="B20" s="206" t="s">
        <v>351</v>
      </c>
      <c r="C20" s="244" t="s">
        <v>346</v>
      </c>
      <c r="D20" s="245"/>
      <c r="E20" s="245"/>
      <c r="F20" s="245"/>
      <c r="G20" s="245"/>
      <c r="H20" s="215"/>
      <c r="I20" s="209"/>
      <c r="J20" s="203"/>
      <c r="K20" s="192"/>
      <c r="L20" s="193"/>
    </row>
    <row r="21" spans="2:12" ht="30">
      <c r="B21" s="206" t="s">
        <v>407</v>
      </c>
      <c r="C21" s="246" t="s">
        <v>340</v>
      </c>
      <c r="D21" s="247" t="s">
        <v>7</v>
      </c>
      <c r="E21" s="248">
        <v>13680</v>
      </c>
      <c r="F21" s="213"/>
      <c r="G21" s="229"/>
      <c r="H21" s="215" t="e">
        <f>VLOOKUP(G21,#REF!,5,0)</f>
        <v>#REF!</v>
      </c>
      <c r="I21" s="209" t="e">
        <f t="shared" si="1"/>
        <v>#REF!</v>
      </c>
      <c r="J21" s="203"/>
      <c r="K21" s="192"/>
      <c r="L21" s="193"/>
    </row>
    <row r="22" spans="2:12" ht="30">
      <c r="B22" s="206" t="s">
        <v>408</v>
      </c>
      <c r="C22" s="249" t="s">
        <v>341</v>
      </c>
      <c r="D22" s="250" t="s">
        <v>6</v>
      </c>
      <c r="E22" s="218">
        <v>2994.6</v>
      </c>
      <c r="F22" s="213"/>
      <c r="G22" s="251"/>
      <c r="H22" s="215" t="e">
        <f>VLOOKUP(G22,#REF!,5,0)</f>
        <v>#REF!</v>
      </c>
      <c r="I22" s="209" t="e">
        <f t="shared" si="1"/>
        <v>#REF!</v>
      </c>
      <c r="J22" s="203"/>
      <c r="K22" s="192"/>
      <c r="L22" s="193"/>
    </row>
    <row r="23" spans="2:12" ht="45">
      <c r="B23" s="206" t="s">
        <v>409</v>
      </c>
      <c r="C23" s="246" t="s">
        <v>342</v>
      </c>
      <c r="D23" s="227" t="s">
        <v>6</v>
      </c>
      <c r="E23" s="212">
        <v>2994.6</v>
      </c>
      <c r="F23" s="213"/>
      <c r="G23" s="229"/>
      <c r="H23" s="215" t="e">
        <f>VLOOKUP(G23,#REF!,5,0)</f>
        <v>#REF!</v>
      </c>
      <c r="I23" s="209" t="e">
        <f t="shared" si="1"/>
        <v>#REF!</v>
      </c>
      <c r="J23" s="203"/>
      <c r="K23" s="192"/>
      <c r="L23" s="193"/>
    </row>
    <row r="24" spans="2:12" ht="30">
      <c r="B24" s="252"/>
      <c r="C24" s="252"/>
      <c r="D24" s="252"/>
      <c r="E24" s="252"/>
      <c r="F24" s="252"/>
      <c r="G24" s="252"/>
      <c r="H24" s="252"/>
      <c r="I24" s="252"/>
      <c r="J24" s="203"/>
      <c r="K24" s="192"/>
      <c r="L24" s="193"/>
    </row>
    <row r="25" spans="2:12" ht="30">
      <c r="B25" s="204">
        <v>2</v>
      </c>
      <c r="C25" s="459" t="s">
        <v>166</v>
      </c>
      <c r="D25" s="460"/>
      <c r="E25" s="460"/>
      <c r="F25" s="460"/>
      <c r="G25" s="460"/>
      <c r="H25" s="461"/>
      <c r="I25" s="253" t="e">
        <f>SUM(I26:I32)</f>
        <v>#REF!</v>
      </c>
      <c r="J25" s="254"/>
      <c r="K25" s="255"/>
      <c r="L25" s="256"/>
    </row>
    <row r="26" spans="2:12" ht="29.1" customHeight="1">
      <c r="B26" s="206" t="s">
        <v>220</v>
      </c>
      <c r="C26" s="252" t="s">
        <v>181</v>
      </c>
      <c r="D26" s="257" t="s">
        <v>6</v>
      </c>
      <c r="E26" s="258">
        <v>6622.5</v>
      </c>
      <c r="F26" s="259"/>
      <c r="G26" s="260"/>
      <c r="H26" s="215" t="e">
        <f>VLOOKUP(G26,#REF!,5,0)</f>
        <v>#REF!</v>
      </c>
      <c r="I26" s="261" t="e">
        <f>TRUNC(E26*H26,2)</f>
        <v>#REF!</v>
      </c>
      <c r="J26" s="254"/>
      <c r="K26" s="262"/>
      <c r="L26" s="256"/>
    </row>
    <row r="27" spans="2:12" ht="29.1" customHeight="1">
      <c r="B27" s="206" t="s">
        <v>221</v>
      </c>
      <c r="C27" s="252" t="s">
        <v>182</v>
      </c>
      <c r="D27" s="213" t="s">
        <v>280</v>
      </c>
      <c r="E27" s="263">
        <v>101986.5</v>
      </c>
      <c r="F27" s="259"/>
      <c r="G27" s="264"/>
      <c r="H27" s="215" t="e">
        <f>VLOOKUP(G27,#REF!,5,0)</f>
        <v>#REF!</v>
      </c>
      <c r="I27" s="261" t="e">
        <f t="shared" ref="I27:I32" si="2">TRUNC(E27*H27,2)</f>
        <v>#REF!</v>
      </c>
      <c r="J27" s="254"/>
      <c r="K27" s="262"/>
      <c r="L27" s="256"/>
    </row>
    <row r="28" spans="2:12" ht="30">
      <c r="B28" s="206" t="s">
        <v>222</v>
      </c>
      <c r="C28" s="252" t="s">
        <v>82</v>
      </c>
      <c r="D28" s="213" t="s">
        <v>6</v>
      </c>
      <c r="E28" s="263">
        <v>3973.5</v>
      </c>
      <c r="F28" s="259"/>
      <c r="G28" s="264"/>
      <c r="H28" s="215" t="e">
        <f>VLOOKUP(G28,#REF!,5,0)</f>
        <v>#REF!</v>
      </c>
      <c r="I28" s="261" t="e">
        <f t="shared" si="2"/>
        <v>#REF!</v>
      </c>
      <c r="J28" s="254"/>
      <c r="K28" s="262"/>
      <c r="L28" s="256"/>
    </row>
    <row r="29" spans="2:12" ht="30">
      <c r="B29" s="206" t="s">
        <v>223</v>
      </c>
      <c r="C29" s="252" t="s">
        <v>183</v>
      </c>
      <c r="D29" s="213" t="s">
        <v>280</v>
      </c>
      <c r="E29" s="263">
        <v>91787.85</v>
      </c>
      <c r="F29" s="259"/>
      <c r="G29" s="264"/>
      <c r="H29" s="215" t="e">
        <f>VLOOKUP(G29,#REF!,5,0)</f>
        <v>#REF!</v>
      </c>
      <c r="I29" s="261" t="e">
        <f t="shared" si="2"/>
        <v>#REF!</v>
      </c>
      <c r="J29" s="254"/>
      <c r="K29" s="262"/>
      <c r="L29" s="256"/>
    </row>
    <row r="30" spans="2:12" ht="30">
      <c r="B30" s="206" t="s">
        <v>224</v>
      </c>
      <c r="C30" s="252" t="s">
        <v>184</v>
      </c>
      <c r="D30" s="213" t="s">
        <v>6</v>
      </c>
      <c r="E30" s="263">
        <v>2649</v>
      </c>
      <c r="F30" s="259"/>
      <c r="G30" s="264"/>
      <c r="H30" s="215" t="e">
        <f>VLOOKUP(G30,#REF!,5,0)</f>
        <v>#REF!</v>
      </c>
      <c r="I30" s="261" t="e">
        <f t="shared" si="2"/>
        <v>#REF!</v>
      </c>
      <c r="J30" s="254"/>
      <c r="K30" s="262"/>
      <c r="L30" s="256"/>
    </row>
    <row r="31" spans="2:12" ht="29.1" customHeight="1">
      <c r="B31" s="206" t="s">
        <v>225</v>
      </c>
      <c r="C31" s="252" t="s">
        <v>185</v>
      </c>
      <c r="D31" s="213" t="s">
        <v>280</v>
      </c>
      <c r="E31" s="263">
        <v>93244.800000000003</v>
      </c>
      <c r="F31" s="259"/>
      <c r="G31" s="264"/>
      <c r="H31" s="215" t="e">
        <f>VLOOKUP(G31,#REF!,5,0)</f>
        <v>#REF!</v>
      </c>
      <c r="I31" s="261" t="e">
        <f t="shared" si="2"/>
        <v>#REF!</v>
      </c>
      <c r="J31" s="254"/>
      <c r="K31" s="262"/>
      <c r="L31" s="256"/>
    </row>
    <row r="32" spans="2:12" ht="30">
      <c r="B32" s="206" t="s">
        <v>226</v>
      </c>
      <c r="C32" s="252" t="s">
        <v>297</v>
      </c>
      <c r="D32" s="257" t="s">
        <v>6</v>
      </c>
      <c r="E32" s="258">
        <v>13245</v>
      </c>
      <c r="F32" s="213"/>
      <c r="G32" s="265"/>
      <c r="H32" s="215" t="e">
        <f>VLOOKUP(G32,#REF!,5,0)</f>
        <v>#REF!</v>
      </c>
      <c r="I32" s="261" t="e">
        <f t="shared" si="2"/>
        <v>#REF!</v>
      </c>
      <c r="J32" s="254"/>
      <c r="K32" s="262"/>
      <c r="L32" s="256"/>
    </row>
    <row r="33" spans="2:12" ht="29.1" customHeight="1">
      <c r="B33" s="266"/>
      <c r="C33" s="267"/>
      <c r="D33" s="268"/>
      <c r="E33" s="269"/>
      <c r="F33" s="268"/>
      <c r="G33" s="267"/>
      <c r="H33" s="270"/>
      <c r="I33" s="271"/>
      <c r="J33" s="272"/>
      <c r="K33" s="192"/>
      <c r="L33" s="256"/>
    </row>
    <row r="34" spans="2:12" ht="29.1" customHeight="1">
      <c r="B34" s="204">
        <v>3</v>
      </c>
      <c r="C34" s="462" t="s">
        <v>42</v>
      </c>
      <c r="D34" s="463"/>
      <c r="E34" s="463"/>
      <c r="F34" s="463"/>
      <c r="G34" s="463"/>
      <c r="H34" s="464"/>
      <c r="I34" s="273" t="e">
        <f>SUM(I35:I42)</f>
        <v>#REF!</v>
      </c>
      <c r="J34" s="274"/>
      <c r="K34" s="275"/>
      <c r="L34" s="193"/>
    </row>
    <row r="35" spans="2:12" ht="29.1" customHeight="1">
      <c r="B35" s="206" t="s">
        <v>227</v>
      </c>
      <c r="C35" s="252" t="s">
        <v>181</v>
      </c>
      <c r="D35" s="213" t="s">
        <v>6</v>
      </c>
      <c r="E35" s="276">
        <v>240.24</v>
      </c>
      <c r="F35" s="259"/>
      <c r="G35" s="260"/>
      <c r="H35" s="215" t="e">
        <f>VLOOKUP(G35,#REF!,5,0)</f>
        <v>#REF!</v>
      </c>
      <c r="I35" s="261" t="e">
        <f>TRUNC(E35*H35,2)</f>
        <v>#REF!</v>
      </c>
      <c r="J35" s="274"/>
      <c r="K35" s="192"/>
      <c r="L35" s="193"/>
    </row>
    <row r="36" spans="2:12" ht="29.1" customHeight="1">
      <c r="B36" s="206" t="s">
        <v>228</v>
      </c>
      <c r="C36" s="252" t="s">
        <v>182</v>
      </c>
      <c r="D36" s="213" t="s">
        <v>280</v>
      </c>
      <c r="E36" s="276">
        <v>34241.199999999997</v>
      </c>
      <c r="F36" s="259"/>
      <c r="G36" s="264"/>
      <c r="H36" s="215" t="e">
        <f>VLOOKUP(G36,#REF!,5,0)</f>
        <v>#REF!</v>
      </c>
      <c r="I36" s="261" t="e">
        <f t="shared" ref="I36:I40" si="3">TRUNC(E36*H36,2)</f>
        <v>#REF!</v>
      </c>
      <c r="J36" s="274"/>
      <c r="K36" s="192"/>
      <c r="L36" s="256"/>
    </row>
    <row r="37" spans="2:12" ht="29.1" customHeight="1">
      <c r="B37" s="206" t="s">
        <v>353</v>
      </c>
      <c r="C37" s="252" t="s">
        <v>82</v>
      </c>
      <c r="D37" s="213" t="s">
        <v>6</v>
      </c>
      <c r="E37" s="276">
        <v>240.24</v>
      </c>
      <c r="F37" s="259"/>
      <c r="G37" s="264"/>
      <c r="H37" s="215" t="e">
        <f>VLOOKUP(G37,#REF!,5,0)</f>
        <v>#REF!</v>
      </c>
      <c r="I37" s="261" t="e">
        <f t="shared" si="3"/>
        <v>#REF!</v>
      </c>
      <c r="J37" s="274"/>
      <c r="K37" s="192"/>
      <c r="L37" s="193"/>
    </row>
    <row r="38" spans="2:12" ht="29.1" customHeight="1">
      <c r="B38" s="206" t="s">
        <v>354</v>
      </c>
      <c r="C38" s="252" t="s">
        <v>183</v>
      </c>
      <c r="D38" s="213" t="s">
        <v>280</v>
      </c>
      <c r="E38" s="276">
        <v>4372.34</v>
      </c>
      <c r="F38" s="259"/>
      <c r="G38" s="264"/>
      <c r="H38" s="215" t="e">
        <f>VLOOKUP(G38,#REF!,5,0)</f>
        <v>#REF!</v>
      </c>
      <c r="I38" s="261" t="e">
        <f t="shared" si="3"/>
        <v>#REF!</v>
      </c>
      <c r="J38" s="274"/>
      <c r="K38" s="192"/>
      <c r="L38" s="193"/>
    </row>
    <row r="39" spans="2:12" ht="30">
      <c r="B39" s="206" t="s">
        <v>355</v>
      </c>
      <c r="C39" s="252" t="s">
        <v>172</v>
      </c>
      <c r="D39" s="213" t="s">
        <v>6</v>
      </c>
      <c r="E39" s="276">
        <v>2133.4900000000002</v>
      </c>
      <c r="F39" s="213"/>
      <c r="G39" s="213"/>
      <c r="H39" s="215" t="e">
        <f>VLOOKUP(G39,#REF!,5,0)</f>
        <v>#REF!</v>
      </c>
      <c r="I39" s="261" t="e">
        <f t="shared" si="3"/>
        <v>#REF!</v>
      </c>
      <c r="J39" s="274"/>
      <c r="K39" s="192"/>
      <c r="L39" s="193"/>
    </row>
    <row r="40" spans="2:12" ht="29.1" customHeight="1">
      <c r="B40" s="206" t="s">
        <v>356</v>
      </c>
      <c r="C40" s="252" t="s">
        <v>87</v>
      </c>
      <c r="D40" s="259" t="s">
        <v>6</v>
      </c>
      <c r="E40" s="277">
        <v>2133.4900000000002</v>
      </c>
      <c r="F40" s="259"/>
      <c r="G40" s="264"/>
      <c r="H40" s="215" t="e">
        <f>VLOOKUP(G40,#REF!,5,0)</f>
        <v>#REF!</v>
      </c>
      <c r="I40" s="261" t="e">
        <f t="shared" si="3"/>
        <v>#REF!</v>
      </c>
      <c r="J40" s="274"/>
      <c r="K40" s="192"/>
      <c r="L40" s="193"/>
    </row>
    <row r="41" spans="2:12" ht="29.1" customHeight="1">
      <c r="B41" s="206" t="s">
        <v>357</v>
      </c>
      <c r="C41" s="252" t="s">
        <v>178</v>
      </c>
      <c r="D41" s="259" t="s">
        <v>6</v>
      </c>
      <c r="E41" s="277">
        <v>2613.9700000000003</v>
      </c>
      <c r="F41" s="213"/>
      <c r="G41" s="265"/>
      <c r="H41" s="215" t="e">
        <f>VLOOKUP(G41,#REF!,5,0)</f>
        <v>#REF!</v>
      </c>
      <c r="I41" s="261" t="e">
        <f>TRUNC(E41*H41,2)</f>
        <v>#REF!</v>
      </c>
      <c r="J41" s="274"/>
      <c r="K41" s="192"/>
      <c r="L41" s="193"/>
    </row>
    <row r="42" spans="2:12" ht="76.5" customHeight="1">
      <c r="B42" s="206" t="s">
        <v>358</v>
      </c>
      <c r="C42" s="252" t="s">
        <v>279</v>
      </c>
      <c r="D42" s="259" t="s">
        <v>6</v>
      </c>
      <c r="E42" s="277">
        <v>515</v>
      </c>
      <c r="F42" s="259"/>
      <c r="G42" s="264"/>
      <c r="H42" s="215" t="e">
        <f>VLOOKUP(G42,#REF!,5,0)</f>
        <v>#REF!</v>
      </c>
      <c r="I42" s="261" t="e">
        <f>TRUNC(E42*H42,2)</f>
        <v>#REF!</v>
      </c>
      <c r="J42" s="274"/>
      <c r="K42" s="192"/>
      <c r="L42" s="193"/>
    </row>
    <row r="43" spans="2:12" ht="29.1" customHeight="1">
      <c r="B43" s="266"/>
      <c r="C43" s="267"/>
      <c r="D43" s="268"/>
      <c r="E43" s="269"/>
      <c r="F43" s="268"/>
      <c r="G43" s="267"/>
      <c r="H43" s="270"/>
      <c r="I43" s="271"/>
      <c r="J43" s="272"/>
      <c r="K43" s="192"/>
      <c r="L43" s="193"/>
    </row>
    <row r="44" spans="2:12" ht="29.1" customHeight="1">
      <c r="B44" s="204">
        <v>4</v>
      </c>
      <c r="C44" s="462" t="s">
        <v>48</v>
      </c>
      <c r="D44" s="463"/>
      <c r="E44" s="463"/>
      <c r="F44" s="463"/>
      <c r="G44" s="463"/>
      <c r="H44" s="464"/>
      <c r="I44" s="205" t="e">
        <f>I45+I52</f>
        <v>#REF!</v>
      </c>
      <c r="J44" s="254"/>
      <c r="K44" s="275"/>
      <c r="L44" s="193"/>
    </row>
    <row r="45" spans="2:12" ht="29.1" customHeight="1">
      <c r="B45" s="278" t="s">
        <v>229</v>
      </c>
      <c r="C45" s="470" t="s">
        <v>295</v>
      </c>
      <c r="D45" s="470"/>
      <c r="E45" s="470"/>
      <c r="F45" s="470"/>
      <c r="G45" s="470"/>
      <c r="H45" s="470"/>
      <c r="I45" s="279" t="e">
        <f>SUM(I46:I51)</f>
        <v>#REF!</v>
      </c>
      <c r="J45" s="254"/>
      <c r="K45" s="192"/>
      <c r="L45" s="193"/>
    </row>
    <row r="46" spans="2:12" ht="29.1" customHeight="1">
      <c r="B46" s="280" t="s">
        <v>359</v>
      </c>
      <c r="C46" s="281" t="s">
        <v>181</v>
      </c>
      <c r="D46" s="213" t="s">
        <v>6</v>
      </c>
      <c r="E46" s="276">
        <f>1.1*0.4*812*2</f>
        <v>714.56000000000006</v>
      </c>
      <c r="F46" s="259"/>
      <c r="G46" s="260"/>
      <c r="H46" s="215" t="e">
        <f>VLOOKUP(G46,#REF!,5,0)</f>
        <v>#REF!</v>
      </c>
      <c r="I46" s="282" t="e">
        <f>TRUNC(E46*H46,2)</f>
        <v>#REF!</v>
      </c>
      <c r="J46" s="254"/>
      <c r="K46" s="192"/>
      <c r="L46" s="193"/>
    </row>
    <row r="47" spans="2:12" ht="29.1" customHeight="1">
      <c r="B47" s="280" t="s">
        <v>360</v>
      </c>
      <c r="C47" s="281" t="s">
        <v>298</v>
      </c>
      <c r="D47" s="213" t="s">
        <v>170</v>
      </c>
      <c r="E47" s="276">
        <f>E46*10*1.4</f>
        <v>10003.84</v>
      </c>
      <c r="F47" s="259"/>
      <c r="G47" s="264"/>
      <c r="H47" s="215" t="e">
        <f>VLOOKUP(G47,#REF!,5,0)</f>
        <v>#REF!</v>
      </c>
      <c r="I47" s="282" t="e">
        <f>TRUNC(E47*H47,2)</f>
        <v>#REF!</v>
      </c>
      <c r="J47" s="254"/>
      <c r="K47" s="192"/>
      <c r="L47" s="193"/>
    </row>
    <row r="48" spans="2:12" ht="30">
      <c r="B48" s="280" t="s">
        <v>369</v>
      </c>
      <c r="C48" s="281" t="s">
        <v>267</v>
      </c>
      <c r="D48" s="213" t="s">
        <v>6</v>
      </c>
      <c r="E48" s="276">
        <f>617.12-(PI()*(0.075^2)*812*2)</f>
        <v>588.42155110945725</v>
      </c>
      <c r="F48" s="259"/>
      <c r="G48" s="283"/>
      <c r="H48" s="215" t="e">
        <f>VLOOKUP(G48,#REF!,5,0)</f>
        <v>#REF!</v>
      </c>
      <c r="I48" s="282" t="e">
        <f>TRUNC(E48*H48,2)</f>
        <v>#REF!</v>
      </c>
      <c r="J48" s="254"/>
      <c r="K48" s="192"/>
      <c r="L48" s="256"/>
    </row>
    <row r="49" spans="2:12" ht="29.1" customHeight="1">
      <c r="B49" s="280" t="s">
        <v>361</v>
      </c>
      <c r="C49" s="281" t="s">
        <v>294</v>
      </c>
      <c r="D49" s="213" t="s">
        <v>13</v>
      </c>
      <c r="E49" s="276">
        <v>1624</v>
      </c>
      <c r="F49" s="213"/>
      <c r="G49" s="284"/>
      <c r="H49" s="215" t="e">
        <f>VLOOKUP(G49,#REF!,5,0)</f>
        <v>#REF!</v>
      </c>
      <c r="I49" s="282" t="e">
        <f>TRUNC(E49*H49,2)</f>
        <v>#REF!</v>
      </c>
      <c r="J49" s="254"/>
      <c r="K49" s="192"/>
      <c r="L49" s="193"/>
    </row>
    <row r="50" spans="2:12" ht="29.1" customHeight="1">
      <c r="B50" s="280" t="s">
        <v>362</v>
      </c>
      <c r="C50" s="281" t="s">
        <v>99</v>
      </c>
      <c r="D50" s="213" t="s">
        <v>7</v>
      </c>
      <c r="E50" s="276">
        <v>2926.8</v>
      </c>
      <c r="F50" s="213"/>
      <c r="G50" s="285"/>
      <c r="H50" s="215" t="e">
        <f>VLOOKUP(G50,#REF!,5,0)</f>
        <v>#REF!</v>
      </c>
      <c r="I50" s="282" t="e">
        <f>TRUNC(E50*H50,2)</f>
        <v>#REF!</v>
      </c>
      <c r="J50" s="254"/>
      <c r="K50" s="192"/>
      <c r="L50" s="193"/>
    </row>
    <row r="51" spans="2:12" ht="29.1" customHeight="1">
      <c r="B51" s="280" t="s">
        <v>363</v>
      </c>
      <c r="C51" s="281" t="s">
        <v>299</v>
      </c>
      <c r="D51" s="213" t="s">
        <v>6</v>
      </c>
      <c r="E51" s="276">
        <f>0.15*0.4*1624</f>
        <v>97.44</v>
      </c>
      <c r="F51" s="213"/>
      <c r="G51" s="286"/>
      <c r="H51" s="215" t="e">
        <f>VLOOKUP(G51,#REF!,5,0)</f>
        <v>#REF!</v>
      </c>
      <c r="I51" s="282" t="e">
        <f t="shared" ref="I51:I59" si="4">TRUNC(E51*H51,2)</f>
        <v>#REF!</v>
      </c>
      <c r="J51" s="254"/>
      <c r="K51" s="192"/>
      <c r="L51" s="193"/>
    </row>
    <row r="52" spans="2:12" ht="29.1" customHeight="1">
      <c r="B52" s="287" t="s">
        <v>230</v>
      </c>
      <c r="C52" s="469" t="s">
        <v>296</v>
      </c>
      <c r="D52" s="469"/>
      <c r="E52" s="469"/>
      <c r="F52" s="469"/>
      <c r="G52" s="469"/>
      <c r="H52" s="469"/>
      <c r="I52" s="288" t="e">
        <f>SUM(I53:I59)</f>
        <v>#REF!</v>
      </c>
      <c r="J52" s="254"/>
      <c r="K52" s="192"/>
      <c r="L52" s="193"/>
    </row>
    <row r="53" spans="2:12" ht="29.1" customHeight="1">
      <c r="B53" s="280" t="s">
        <v>364</v>
      </c>
      <c r="C53" s="281" t="s">
        <v>181</v>
      </c>
      <c r="D53" s="213" t="s">
        <v>6</v>
      </c>
      <c r="E53" s="276">
        <f>0.9*0.55*812*2</f>
        <v>803.88000000000011</v>
      </c>
      <c r="F53" s="259"/>
      <c r="G53" s="260"/>
      <c r="H53" s="215" t="e">
        <f>VLOOKUP(G53,#REF!,5,0)</f>
        <v>#REF!</v>
      </c>
      <c r="I53" s="282" t="e">
        <f t="shared" si="4"/>
        <v>#REF!</v>
      </c>
      <c r="J53" s="254"/>
      <c r="K53" s="192"/>
      <c r="L53" s="193"/>
    </row>
    <row r="54" spans="2:12" ht="29.1" customHeight="1">
      <c r="B54" s="280" t="s">
        <v>345</v>
      </c>
      <c r="C54" s="281" t="s">
        <v>299</v>
      </c>
      <c r="D54" s="213" t="s">
        <v>6</v>
      </c>
      <c r="E54" s="276">
        <f>E53-(0.6*0.55*812*2)</f>
        <v>267.96000000000004</v>
      </c>
      <c r="F54" s="213"/>
      <c r="G54" s="286"/>
      <c r="H54" s="215" t="e">
        <f>VLOOKUP(G54,#REF!,5,0)</f>
        <v>#REF!</v>
      </c>
      <c r="I54" s="282" t="e">
        <f t="shared" si="4"/>
        <v>#REF!</v>
      </c>
      <c r="J54" s="254"/>
      <c r="K54" s="192"/>
      <c r="L54" s="193"/>
    </row>
    <row r="55" spans="2:12" ht="29.1" customHeight="1">
      <c r="B55" s="280" t="s">
        <v>370</v>
      </c>
      <c r="C55" s="281" t="s">
        <v>298</v>
      </c>
      <c r="D55" s="213" t="s">
        <v>170</v>
      </c>
      <c r="E55" s="276">
        <f>(E53-E54)*10*1.4</f>
        <v>7502.88</v>
      </c>
      <c r="F55" s="259"/>
      <c r="G55" s="264"/>
      <c r="H55" s="215" t="e">
        <f>VLOOKUP(G55,#REF!,5,0)</f>
        <v>#REF!</v>
      </c>
      <c r="I55" s="282" t="e">
        <f t="shared" si="4"/>
        <v>#REF!</v>
      </c>
      <c r="J55" s="254"/>
      <c r="K55" s="192"/>
      <c r="L55" s="193"/>
    </row>
    <row r="56" spans="2:12" ht="29.1" customHeight="1">
      <c r="B56" s="280" t="s">
        <v>365</v>
      </c>
      <c r="C56" s="281" t="s">
        <v>300</v>
      </c>
      <c r="D56" s="213" t="s">
        <v>6</v>
      </c>
      <c r="E56" s="276">
        <f>0.6*0.05*812*2</f>
        <v>48.72</v>
      </c>
      <c r="F56" s="259"/>
      <c r="G56" s="283"/>
      <c r="H56" s="215" t="e">
        <f>VLOOKUP(G56,#REF!,5,0)</f>
        <v>#REF!</v>
      </c>
      <c r="I56" s="282" t="e">
        <f t="shared" si="4"/>
        <v>#REF!</v>
      </c>
      <c r="J56" s="254"/>
      <c r="K56" s="192"/>
      <c r="L56" s="193"/>
    </row>
    <row r="57" spans="2:12" ht="42.75">
      <c r="B57" s="280" t="s">
        <v>366</v>
      </c>
      <c r="C57" s="281" t="s">
        <v>312</v>
      </c>
      <c r="D57" s="213" t="s">
        <v>6</v>
      </c>
      <c r="E57" s="276">
        <f>(0.4*2+0.6)*0.1*812*2</f>
        <v>227.35999999999999</v>
      </c>
      <c r="F57" s="213"/>
      <c r="G57" s="289"/>
      <c r="H57" s="215" t="e">
        <f>VLOOKUP(G57,#REF!,5,0)</f>
        <v>#REF!</v>
      </c>
      <c r="I57" s="282" t="e">
        <f t="shared" si="4"/>
        <v>#REF!</v>
      </c>
      <c r="J57" s="254"/>
      <c r="K57" s="192"/>
      <c r="L57" s="193"/>
    </row>
    <row r="58" spans="2:12" ht="29.1" customHeight="1">
      <c r="B58" s="280" t="s">
        <v>367</v>
      </c>
      <c r="C58" s="281" t="s">
        <v>313</v>
      </c>
      <c r="D58" s="213" t="s">
        <v>6</v>
      </c>
      <c r="E58" s="276">
        <f>E57</f>
        <v>227.35999999999999</v>
      </c>
      <c r="F58" s="213"/>
      <c r="G58" s="289"/>
      <c r="H58" s="215" t="e">
        <f>VLOOKUP(G58,#REF!,5,0)</f>
        <v>#REF!</v>
      </c>
      <c r="I58" s="282" t="e">
        <f t="shared" si="4"/>
        <v>#REF!</v>
      </c>
      <c r="J58" s="254"/>
      <c r="K58" s="192"/>
      <c r="L58" s="193"/>
    </row>
    <row r="59" spans="2:12" ht="42.75">
      <c r="B59" s="280" t="s">
        <v>368</v>
      </c>
      <c r="C59" s="281" t="s">
        <v>406</v>
      </c>
      <c r="D59" s="213" t="s">
        <v>7</v>
      </c>
      <c r="E59" s="276">
        <f>0.9*2*812*2</f>
        <v>2923.2000000000003</v>
      </c>
      <c r="F59" s="213"/>
      <c r="G59" s="289"/>
      <c r="H59" s="215" t="e">
        <f>VLOOKUP(G59,#REF!,5,0)</f>
        <v>#REF!</v>
      </c>
      <c r="I59" s="282" t="e">
        <f t="shared" si="4"/>
        <v>#REF!</v>
      </c>
      <c r="J59" s="254"/>
      <c r="K59" s="192"/>
      <c r="L59" s="193"/>
    </row>
    <row r="60" spans="2:12" ht="29.1" customHeight="1">
      <c r="B60" s="266"/>
      <c r="C60" s="290"/>
      <c r="D60" s="291"/>
      <c r="E60" s="292"/>
      <c r="F60" s="291"/>
      <c r="G60" s="290"/>
      <c r="H60" s="293"/>
      <c r="I60" s="271"/>
      <c r="J60" s="272"/>
      <c r="K60" s="192"/>
      <c r="L60" s="193"/>
    </row>
    <row r="61" spans="2:12" ht="29.1" customHeight="1">
      <c r="B61" s="204">
        <v>5</v>
      </c>
      <c r="C61" s="462" t="s">
        <v>174</v>
      </c>
      <c r="D61" s="463"/>
      <c r="E61" s="463"/>
      <c r="F61" s="463"/>
      <c r="G61" s="463"/>
      <c r="H61" s="464"/>
      <c r="I61" s="205" t="e">
        <f>SUM(I62:I67)</f>
        <v>#REF!</v>
      </c>
      <c r="J61" s="254"/>
      <c r="K61" s="275"/>
      <c r="L61" s="193"/>
    </row>
    <row r="62" spans="2:12" ht="42.75">
      <c r="B62" s="206" t="s">
        <v>231</v>
      </c>
      <c r="C62" s="281" t="s">
        <v>171</v>
      </c>
      <c r="D62" s="263" t="s">
        <v>13</v>
      </c>
      <c r="E62" s="276">
        <v>500</v>
      </c>
      <c r="F62" s="213"/>
      <c r="G62" s="213"/>
      <c r="H62" s="215" t="e">
        <f>VLOOKUP(G62,#REF!,5,0)</f>
        <v>#REF!</v>
      </c>
      <c r="I62" s="261" t="e">
        <f t="shared" ref="I62:I67" si="5">TRUNC(E62*H62,2)</f>
        <v>#REF!</v>
      </c>
      <c r="J62" s="254"/>
      <c r="K62" s="192"/>
      <c r="L62" s="193"/>
    </row>
    <row r="63" spans="2:12" ht="30">
      <c r="B63" s="206" t="s">
        <v>232</v>
      </c>
      <c r="C63" s="281" t="s">
        <v>186</v>
      </c>
      <c r="D63" s="263" t="s">
        <v>6</v>
      </c>
      <c r="E63" s="276">
        <v>199.56686315913919</v>
      </c>
      <c r="F63" s="259"/>
      <c r="G63" s="264"/>
      <c r="H63" s="215" t="e">
        <f>VLOOKUP(G63,#REF!,5,0)</f>
        <v>#REF!</v>
      </c>
      <c r="I63" s="261" t="e">
        <f t="shared" si="5"/>
        <v>#REF!</v>
      </c>
      <c r="J63" s="254"/>
      <c r="K63" s="192"/>
      <c r="L63" s="193"/>
    </row>
    <row r="64" spans="2:12" ht="30">
      <c r="B64" s="206" t="s">
        <v>283</v>
      </c>
      <c r="C64" s="252" t="s">
        <v>187</v>
      </c>
      <c r="D64" s="258" t="s">
        <v>170</v>
      </c>
      <c r="E64" s="294">
        <v>7483.76</v>
      </c>
      <c r="F64" s="259"/>
      <c r="G64" s="264"/>
      <c r="H64" s="215" t="e">
        <f>VLOOKUP(G64,#REF!,5,0)</f>
        <v>#REF!</v>
      </c>
      <c r="I64" s="261" t="e">
        <f t="shared" si="5"/>
        <v>#REF!</v>
      </c>
      <c r="J64" s="254"/>
      <c r="K64" s="192"/>
      <c r="L64" s="256"/>
    </row>
    <row r="65" spans="2:16" ht="30">
      <c r="B65" s="206" t="s">
        <v>284</v>
      </c>
      <c r="C65" s="252" t="s">
        <v>175</v>
      </c>
      <c r="D65" s="295" t="s">
        <v>13</v>
      </c>
      <c r="E65" s="294">
        <v>62.4</v>
      </c>
      <c r="F65" s="296"/>
      <c r="G65" s="296"/>
      <c r="H65" s="215" t="e">
        <f>VLOOKUP(G65,#REF!,5,0)</f>
        <v>#REF!</v>
      </c>
      <c r="I65" s="261" t="e">
        <f t="shared" si="5"/>
        <v>#REF!</v>
      </c>
      <c r="J65" s="254"/>
      <c r="K65" s="192"/>
      <c r="L65" s="256"/>
    </row>
    <row r="66" spans="2:16" ht="30">
      <c r="B66" s="206" t="s">
        <v>285</v>
      </c>
      <c r="C66" s="252" t="s">
        <v>188</v>
      </c>
      <c r="D66" s="258" t="s">
        <v>8</v>
      </c>
      <c r="E66" s="277">
        <v>26880</v>
      </c>
      <c r="F66" s="296"/>
      <c r="G66" s="296"/>
      <c r="H66" s="215" t="e">
        <f>VLOOKUP(G66,#REF!,5,0)</f>
        <v>#REF!</v>
      </c>
      <c r="I66" s="261" t="e">
        <f t="shared" si="5"/>
        <v>#REF!</v>
      </c>
      <c r="J66" s="254"/>
      <c r="K66" s="192"/>
      <c r="L66" s="193"/>
    </row>
    <row r="67" spans="2:16" ht="29.1" customHeight="1">
      <c r="B67" s="206" t="s">
        <v>371</v>
      </c>
      <c r="C67" s="252" t="s">
        <v>189</v>
      </c>
      <c r="D67" s="258" t="s">
        <v>170</v>
      </c>
      <c r="E67" s="277">
        <v>1089.7902555823084</v>
      </c>
      <c r="F67" s="259"/>
      <c r="G67" s="264"/>
      <c r="H67" s="215" t="e">
        <f>VLOOKUP(G67,#REF!,5,0)</f>
        <v>#REF!</v>
      </c>
      <c r="I67" s="261" t="e">
        <f t="shared" si="5"/>
        <v>#REF!</v>
      </c>
      <c r="J67" s="254"/>
      <c r="K67" s="192"/>
      <c r="L67" s="193"/>
    </row>
    <row r="68" spans="2:16" ht="29.1" customHeight="1">
      <c r="B68" s="297"/>
      <c r="C68" s="298"/>
      <c r="D68" s="299"/>
      <c r="E68" s="300"/>
      <c r="F68" s="299"/>
      <c r="G68" s="298"/>
      <c r="H68" s="301"/>
      <c r="I68" s="282"/>
      <c r="J68" s="302"/>
      <c r="K68" s="192"/>
      <c r="L68" s="193"/>
    </row>
    <row r="69" spans="2:16" ht="29.1" customHeight="1">
      <c r="B69" s="204">
        <v>6</v>
      </c>
      <c r="C69" s="462" t="s">
        <v>282</v>
      </c>
      <c r="D69" s="463"/>
      <c r="E69" s="463"/>
      <c r="F69" s="463"/>
      <c r="G69" s="463"/>
      <c r="H69" s="464"/>
      <c r="I69" s="205" t="e">
        <f>I70+I73+I78+I82</f>
        <v>#REF!</v>
      </c>
      <c r="J69" s="254"/>
      <c r="K69" s="275"/>
      <c r="L69" s="193"/>
      <c r="O69" s="303"/>
    </row>
    <row r="70" spans="2:16" ht="29.1" customHeight="1">
      <c r="B70" s="304" t="s">
        <v>233</v>
      </c>
      <c r="C70" s="305" t="s">
        <v>410</v>
      </c>
      <c r="D70" s="306"/>
      <c r="E70" s="306"/>
      <c r="F70" s="306"/>
      <c r="G70" s="306"/>
      <c r="H70" s="307"/>
      <c r="I70" s="308" t="e">
        <f>SUM(I71:I72)</f>
        <v>#REF!</v>
      </c>
      <c r="J70" s="254"/>
      <c r="K70" s="275"/>
      <c r="L70" s="193"/>
      <c r="O70" s="303"/>
    </row>
    <row r="71" spans="2:16" ht="29.1" customHeight="1">
      <c r="B71" s="206" t="s">
        <v>411</v>
      </c>
      <c r="C71" s="309" t="s">
        <v>169</v>
      </c>
      <c r="D71" s="259" t="s">
        <v>13</v>
      </c>
      <c r="E71" s="277" t="e">
        <f>#REF!</f>
        <v>#REF!</v>
      </c>
      <c r="F71" s="213"/>
      <c r="G71" s="310"/>
      <c r="H71" s="215" t="e">
        <f>VLOOKUP(G71,#REF!,5,0)</f>
        <v>#REF!</v>
      </c>
      <c r="I71" s="261" t="e">
        <f>TRUNC(E71*H71,2)</f>
        <v>#REF!</v>
      </c>
      <c r="J71" s="254"/>
      <c r="K71" s="192"/>
      <c r="L71" s="256"/>
      <c r="M71" s="303"/>
      <c r="O71" s="303"/>
      <c r="P71" s="311"/>
    </row>
    <row r="72" spans="2:16" ht="29.1" customHeight="1">
      <c r="B72" s="206" t="s">
        <v>412</v>
      </c>
      <c r="C72" s="309" t="s">
        <v>173</v>
      </c>
      <c r="D72" s="259" t="s">
        <v>8</v>
      </c>
      <c r="E72" s="277" t="e">
        <f>#REF!</f>
        <v>#REF!</v>
      </c>
      <c r="F72" s="213"/>
      <c r="G72" s="312"/>
      <c r="H72" s="215" t="e">
        <f>VLOOKUP(G72,#REF!,5,0)</f>
        <v>#REF!</v>
      </c>
      <c r="I72" s="261" t="e">
        <f>TRUNC(E72*H72,2)</f>
        <v>#REF!</v>
      </c>
      <c r="J72" s="254"/>
      <c r="K72" s="192"/>
      <c r="L72" s="193"/>
      <c r="M72" s="303"/>
      <c r="N72" s="313"/>
      <c r="O72" s="314"/>
      <c r="P72" s="311"/>
    </row>
    <row r="73" spans="2:16" ht="30">
      <c r="B73" s="315" t="s">
        <v>234</v>
      </c>
      <c r="C73" s="316" t="s">
        <v>277</v>
      </c>
      <c r="D73" s="213"/>
      <c r="E73" s="276"/>
      <c r="F73" s="259"/>
      <c r="G73" s="317"/>
      <c r="H73" s="215"/>
      <c r="I73" s="318" t="e">
        <f>SUM(I74:I77)</f>
        <v>#REF!</v>
      </c>
      <c r="J73" s="254"/>
      <c r="K73" s="192"/>
      <c r="L73" s="256"/>
      <c r="M73" s="303"/>
      <c r="O73" s="303"/>
      <c r="P73" s="311"/>
    </row>
    <row r="74" spans="2:16" ht="57">
      <c r="B74" s="315" t="s">
        <v>413</v>
      </c>
      <c r="C74" s="281" t="s">
        <v>397</v>
      </c>
      <c r="D74" s="213" t="s">
        <v>6</v>
      </c>
      <c r="E74" s="276">
        <v>304.63</v>
      </c>
      <c r="F74" s="259"/>
      <c r="G74" s="317"/>
      <c r="H74" s="215" t="e">
        <f>VLOOKUP(G74,#REF!,5,0)</f>
        <v>#REF!</v>
      </c>
      <c r="I74" s="261" t="e">
        <f t="shared" ref="I74:I76" si="6">TRUNC(E74*H74,2)</f>
        <v>#REF!</v>
      </c>
      <c r="J74" s="302"/>
      <c r="K74" s="192"/>
      <c r="L74" s="193"/>
      <c r="M74" s="303"/>
      <c r="O74" s="303"/>
      <c r="P74" s="311"/>
    </row>
    <row r="75" spans="2:16" ht="30">
      <c r="B75" s="315" t="s">
        <v>414</v>
      </c>
      <c r="C75" s="319" t="s">
        <v>190</v>
      </c>
      <c r="D75" s="213" t="s">
        <v>7</v>
      </c>
      <c r="E75" s="276">
        <v>552.84</v>
      </c>
      <c r="F75" s="259"/>
      <c r="G75" s="264"/>
      <c r="H75" s="215" t="e">
        <f>VLOOKUP(G75,#REF!,5,0)</f>
        <v>#REF!</v>
      </c>
      <c r="I75" s="261" t="e">
        <f t="shared" si="6"/>
        <v>#REF!</v>
      </c>
      <c r="J75" s="302"/>
      <c r="K75" s="192"/>
      <c r="L75" s="256"/>
      <c r="M75" s="303"/>
      <c r="O75" s="303"/>
      <c r="P75" s="311"/>
    </row>
    <row r="76" spans="2:16" ht="30">
      <c r="B76" s="315" t="s">
        <v>415</v>
      </c>
      <c r="C76" s="281" t="s">
        <v>191</v>
      </c>
      <c r="D76" s="213" t="s">
        <v>8</v>
      </c>
      <c r="E76" s="276">
        <v>26010</v>
      </c>
      <c r="F76" s="259"/>
      <c r="G76" s="264"/>
      <c r="H76" s="215" t="e">
        <f>VLOOKUP(G76,#REF!,5,0)</f>
        <v>#REF!</v>
      </c>
      <c r="I76" s="261" t="e">
        <f t="shared" si="6"/>
        <v>#REF!</v>
      </c>
      <c r="J76" s="302"/>
      <c r="K76" s="192"/>
      <c r="L76" s="193"/>
      <c r="M76" s="303"/>
      <c r="O76" s="303"/>
      <c r="P76" s="311"/>
    </row>
    <row r="77" spans="2:16" ht="30">
      <c r="B77" s="315" t="s">
        <v>416</v>
      </c>
      <c r="C77" s="281" t="s">
        <v>51</v>
      </c>
      <c r="D77" s="213" t="s">
        <v>6</v>
      </c>
      <c r="E77" s="276">
        <v>929.23919999999987</v>
      </c>
      <c r="F77" s="213"/>
      <c r="G77" s="320"/>
      <c r="H77" s="215" t="e">
        <f>VLOOKUP(G77,#REF!,5,0)</f>
        <v>#REF!</v>
      </c>
      <c r="I77" s="261" t="e">
        <f>TRUNC(E77*H77,2)</f>
        <v>#REF!</v>
      </c>
      <c r="J77" s="302"/>
      <c r="K77" s="192"/>
      <c r="L77" s="193"/>
      <c r="M77" s="303"/>
      <c r="O77" s="303"/>
      <c r="P77" s="311"/>
    </row>
    <row r="78" spans="2:16" ht="30">
      <c r="B78" s="315" t="s">
        <v>235</v>
      </c>
      <c r="C78" s="316" t="s">
        <v>276</v>
      </c>
      <c r="D78" s="213"/>
      <c r="E78" s="276"/>
      <c r="F78" s="259"/>
      <c r="G78" s="317"/>
      <c r="H78" s="215"/>
      <c r="I78" s="318" t="e">
        <f>SUM(I79:I81)</f>
        <v>#REF!</v>
      </c>
      <c r="J78" s="254"/>
      <c r="K78" s="192"/>
      <c r="L78" s="193"/>
      <c r="M78" s="303"/>
      <c r="O78" s="303"/>
      <c r="P78" s="311"/>
    </row>
    <row r="79" spans="2:16" ht="57">
      <c r="B79" s="315" t="s">
        <v>372</v>
      </c>
      <c r="C79" s="281" t="s">
        <v>397</v>
      </c>
      <c r="D79" s="213" t="s">
        <v>6</v>
      </c>
      <c r="E79" s="276">
        <v>165.14</v>
      </c>
      <c r="F79" s="259"/>
      <c r="G79" s="317"/>
      <c r="H79" s="215" t="e">
        <f>VLOOKUP(G79,#REF!,5,0)</f>
        <v>#REF!</v>
      </c>
      <c r="I79" s="261" t="e">
        <f t="shared" ref="I79:I84" si="7">TRUNC(E79*H79,2)</f>
        <v>#REF!</v>
      </c>
      <c r="J79" s="302"/>
      <c r="K79" s="192"/>
      <c r="L79" s="193"/>
      <c r="M79" s="303"/>
      <c r="O79" s="303"/>
      <c r="P79" s="311"/>
    </row>
    <row r="80" spans="2:16" ht="30">
      <c r="B80" s="315" t="s">
        <v>373</v>
      </c>
      <c r="C80" s="319" t="s">
        <v>190</v>
      </c>
      <c r="D80" s="213" t="s">
        <v>7</v>
      </c>
      <c r="E80" s="276">
        <v>471.84</v>
      </c>
      <c r="F80" s="259"/>
      <c r="G80" s="264"/>
      <c r="H80" s="215" t="e">
        <f>VLOOKUP(G80,#REF!,5,0)</f>
        <v>#REF!</v>
      </c>
      <c r="I80" s="261" t="e">
        <f>TRUNC(E80*H80,2)</f>
        <v>#REF!</v>
      </c>
      <c r="J80" s="302"/>
      <c r="K80" s="192"/>
      <c r="L80" s="193"/>
      <c r="M80" s="303"/>
      <c r="O80" s="303"/>
      <c r="P80" s="311"/>
    </row>
    <row r="81" spans="2:16" ht="30">
      <c r="B81" s="315" t="s">
        <v>374</v>
      </c>
      <c r="C81" s="281" t="s">
        <v>191</v>
      </c>
      <c r="D81" s="213" t="s">
        <v>8</v>
      </c>
      <c r="E81" s="276">
        <v>13211.2</v>
      </c>
      <c r="F81" s="259"/>
      <c r="G81" s="264"/>
      <c r="H81" s="215" t="e">
        <f>VLOOKUP(G81,#REF!,5,0)</f>
        <v>#REF!</v>
      </c>
      <c r="I81" s="261" t="e">
        <f>TRUNC(E81*H81,2)</f>
        <v>#REF!</v>
      </c>
      <c r="J81" s="302"/>
      <c r="K81" s="192"/>
      <c r="L81" s="193"/>
      <c r="M81" s="303"/>
      <c r="O81" s="303"/>
      <c r="P81" s="311"/>
    </row>
    <row r="82" spans="2:16" ht="30">
      <c r="B82" s="315" t="s">
        <v>286</v>
      </c>
      <c r="C82" s="316" t="s">
        <v>278</v>
      </c>
      <c r="D82" s="213"/>
      <c r="E82" s="276"/>
      <c r="F82" s="259"/>
      <c r="G82" s="264"/>
      <c r="H82" s="215"/>
      <c r="I82" s="318" t="e">
        <f>SUM(I83:I84)</f>
        <v>#REF!</v>
      </c>
      <c r="J82" s="254"/>
      <c r="K82" s="192"/>
      <c r="L82" s="193"/>
      <c r="M82" s="303"/>
      <c r="O82" s="303"/>
      <c r="P82" s="311"/>
    </row>
    <row r="83" spans="2:16" ht="30">
      <c r="B83" s="315" t="s">
        <v>375</v>
      </c>
      <c r="C83" s="281" t="s">
        <v>179</v>
      </c>
      <c r="D83" s="213" t="s">
        <v>41</v>
      </c>
      <c r="E83" s="276">
        <v>12</v>
      </c>
      <c r="F83" s="213"/>
      <c r="G83" s="213"/>
      <c r="H83" s="215" t="e">
        <f>VLOOKUP(G83,#REF!,5,0)</f>
        <v>#REF!</v>
      </c>
      <c r="I83" s="261" t="e">
        <f t="shared" si="7"/>
        <v>#REF!</v>
      </c>
      <c r="J83" s="302"/>
      <c r="K83" s="192"/>
      <c r="L83" s="193"/>
      <c r="M83" s="303"/>
      <c r="O83" s="303"/>
      <c r="P83" s="311"/>
    </row>
    <row r="84" spans="2:16" ht="29.1" customHeight="1">
      <c r="B84" s="315" t="s">
        <v>376</v>
      </c>
      <c r="C84" s="252" t="s">
        <v>180</v>
      </c>
      <c r="D84" s="259" t="s">
        <v>41</v>
      </c>
      <c r="E84" s="277">
        <v>8</v>
      </c>
      <c r="F84" s="213"/>
      <c r="G84" s="213"/>
      <c r="H84" s="215" t="e">
        <f>VLOOKUP(G84,#REF!,5,0)</f>
        <v>#REF!</v>
      </c>
      <c r="I84" s="261" t="e">
        <f t="shared" si="7"/>
        <v>#REF!</v>
      </c>
      <c r="J84" s="302"/>
      <c r="K84" s="192"/>
      <c r="L84" s="193"/>
      <c r="M84" s="303"/>
      <c r="O84" s="303"/>
      <c r="P84" s="311"/>
    </row>
    <row r="85" spans="2:16" ht="29.1" customHeight="1">
      <c r="B85" s="266"/>
      <c r="C85" s="267"/>
      <c r="D85" s="268"/>
      <c r="E85" s="269"/>
      <c r="F85" s="268"/>
      <c r="G85" s="267"/>
      <c r="H85" s="270"/>
      <c r="I85" s="271"/>
      <c r="J85" s="272"/>
      <c r="K85" s="192"/>
      <c r="L85" s="193"/>
    </row>
    <row r="86" spans="2:16" ht="29.1" customHeight="1">
      <c r="B86" s="204">
        <v>7</v>
      </c>
      <c r="C86" s="462" t="s">
        <v>168</v>
      </c>
      <c r="D86" s="463"/>
      <c r="E86" s="463"/>
      <c r="F86" s="463"/>
      <c r="G86" s="463"/>
      <c r="H86" s="464"/>
      <c r="I86" s="205" t="e">
        <f>I87+I92</f>
        <v>#REF!</v>
      </c>
      <c r="J86" s="254"/>
      <c r="K86" s="275"/>
      <c r="L86" s="193"/>
    </row>
    <row r="87" spans="2:16" ht="33" customHeight="1">
      <c r="B87" s="321" t="s">
        <v>236</v>
      </c>
      <c r="C87" s="467" t="s">
        <v>268</v>
      </c>
      <c r="D87" s="468"/>
      <c r="E87" s="468"/>
      <c r="F87" s="468"/>
      <c r="G87" s="468"/>
      <c r="H87" s="468"/>
      <c r="I87" s="288" t="e">
        <f>SUM(I88:I91)</f>
        <v>#REF!</v>
      </c>
      <c r="J87" s="302"/>
      <c r="K87" s="192"/>
      <c r="L87" s="193"/>
    </row>
    <row r="88" spans="2:16" ht="30">
      <c r="B88" s="315" t="s">
        <v>270</v>
      </c>
      <c r="C88" s="281" t="s">
        <v>274</v>
      </c>
      <c r="D88" s="213" t="s">
        <v>8</v>
      </c>
      <c r="E88" s="322">
        <v>719998.2</v>
      </c>
      <c r="F88" s="323"/>
      <c r="G88" s="324"/>
      <c r="H88" s="325" t="e">
        <f>VLOOKUP(G88,#REF!,5,0)</f>
        <v>#REF!</v>
      </c>
      <c r="I88" s="326" t="e">
        <f>TRUNC(H88*E88,2)</f>
        <v>#REF!</v>
      </c>
      <c r="J88" s="254"/>
      <c r="K88" s="327"/>
      <c r="L88" s="193"/>
    </row>
    <row r="89" spans="2:16" ht="30">
      <c r="B89" s="315" t="s">
        <v>271</v>
      </c>
      <c r="C89" s="281" t="s">
        <v>275</v>
      </c>
      <c r="D89" s="213" t="s">
        <v>8</v>
      </c>
      <c r="E89" s="322">
        <v>719998.2</v>
      </c>
      <c r="F89" s="323"/>
      <c r="G89" s="324"/>
      <c r="H89" s="325" t="e">
        <f>VLOOKUP(G89,#REF!,5,0)</f>
        <v>#REF!</v>
      </c>
      <c r="I89" s="326" t="e">
        <f t="shared" ref="I89:I91" si="8">TRUNC(H89*E89,2)</f>
        <v>#REF!</v>
      </c>
      <c r="J89" s="254"/>
      <c r="K89" s="327"/>
      <c r="L89" s="193"/>
    </row>
    <row r="90" spans="2:16" ht="30">
      <c r="B90" s="315" t="s">
        <v>272</v>
      </c>
      <c r="C90" s="281" t="s">
        <v>206</v>
      </c>
      <c r="D90" s="213" t="s">
        <v>8</v>
      </c>
      <c r="E90" s="322">
        <v>719998.2</v>
      </c>
      <c r="F90" s="323"/>
      <c r="G90" s="324"/>
      <c r="H90" s="325" t="e">
        <f>VLOOKUP(G90,#REF!,5,0)</f>
        <v>#REF!</v>
      </c>
      <c r="I90" s="326" t="e">
        <f t="shared" si="8"/>
        <v>#REF!</v>
      </c>
      <c r="J90" s="254"/>
      <c r="K90" s="327"/>
      <c r="L90" s="193"/>
    </row>
    <row r="91" spans="2:16" ht="30">
      <c r="B91" s="315" t="s">
        <v>273</v>
      </c>
      <c r="C91" s="281" t="s">
        <v>35</v>
      </c>
      <c r="D91" s="213" t="s">
        <v>8</v>
      </c>
      <c r="E91" s="322">
        <v>719998.2</v>
      </c>
      <c r="F91" s="323"/>
      <c r="G91" s="324"/>
      <c r="H91" s="325" t="e">
        <f>VLOOKUP(G91,#REF!,5,0)</f>
        <v>#REF!</v>
      </c>
      <c r="I91" s="326" t="e">
        <f t="shared" si="8"/>
        <v>#REF!</v>
      </c>
      <c r="J91" s="254"/>
      <c r="K91" s="327"/>
      <c r="L91" s="193"/>
    </row>
    <row r="92" spans="2:16" ht="30">
      <c r="B92" s="328" t="s">
        <v>237</v>
      </c>
      <c r="C92" s="329" t="s">
        <v>423</v>
      </c>
      <c r="D92" s="223"/>
      <c r="E92" s="330"/>
      <c r="F92" s="331"/>
      <c r="G92" s="324"/>
      <c r="H92" s="332"/>
      <c r="I92" s="333" t="e">
        <f>SUM(I93:I98)</f>
        <v>#REF!</v>
      </c>
      <c r="J92" s="254"/>
      <c r="K92" s="327"/>
      <c r="L92" s="193"/>
    </row>
    <row r="93" spans="2:16" ht="30">
      <c r="B93" s="315" t="s">
        <v>417</v>
      </c>
      <c r="C93" s="281" t="s">
        <v>148</v>
      </c>
      <c r="D93" s="213" t="s">
        <v>13</v>
      </c>
      <c r="E93" s="276">
        <v>760</v>
      </c>
      <c r="F93" s="334"/>
      <c r="G93" s="213"/>
      <c r="H93" s="215" t="e">
        <f>VLOOKUP(G93,#REF!,5,0)</f>
        <v>#REF!</v>
      </c>
      <c r="I93" s="326" t="e">
        <f t="shared" ref="I93:I97" si="9">TRUNC(E93*H93,2)</f>
        <v>#REF!</v>
      </c>
      <c r="J93" s="254"/>
      <c r="K93" s="327"/>
      <c r="L93" s="193"/>
    </row>
    <row r="94" spans="2:16" ht="30">
      <c r="B94" s="315" t="s">
        <v>418</v>
      </c>
      <c r="C94" s="281" t="s">
        <v>149</v>
      </c>
      <c r="D94" s="213" t="s">
        <v>8</v>
      </c>
      <c r="E94" s="276">
        <v>14548.76</v>
      </c>
      <c r="F94" s="334"/>
      <c r="G94" s="213"/>
      <c r="H94" s="215" t="e">
        <f>VLOOKUP(G94,#REF!,5,0)</f>
        <v>#REF!</v>
      </c>
      <c r="I94" s="326" t="e">
        <f t="shared" si="9"/>
        <v>#REF!</v>
      </c>
      <c r="J94" s="254"/>
      <c r="K94" s="192"/>
      <c r="L94" s="193"/>
    </row>
    <row r="95" spans="2:16" ht="30">
      <c r="B95" s="315" t="s">
        <v>419</v>
      </c>
      <c r="C95" s="281" t="s">
        <v>153</v>
      </c>
      <c r="D95" s="213" t="s">
        <v>7</v>
      </c>
      <c r="E95" s="276">
        <v>6244.02</v>
      </c>
      <c r="F95" s="334"/>
      <c r="G95" s="213"/>
      <c r="H95" s="215" t="e">
        <f>VLOOKUP(G95,#REF!,5,0)</f>
        <v>#REF!</v>
      </c>
      <c r="I95" s="326" t="e">
        <f t="shared" si="9"/>
        <v>#REF!</v>
      </c>
      <c r="J95" s="254"/>
      <c r="K95" s="192"/>
      <c r="L95" s="193"/>
    </row>
    <row r="96" spans="2:16" ht="30">
      <c r="B96" s="315" t="s">
        <v>420</v>
      </c>
      <c r="C96" s="281" t="s">
        <v>156</v>
      </c>
      <c r="D96" s="213" t="s">
        <v>7</v>
      </c>
      <c r="E96" s="276">
        <v>6244.02</v>
      </c>
      <c r="F96" s="334"/>
      <c r="G96" s="213"/>
      <c r="H96" s="215" t="e">
        <f>VLOOKUP(G96,#REF!,5,0)</f>
        <v>#REF!</v>
      </c>
      <c r="I96" s="326" t="e">
        <f t="shared" si="9"/>
        <v>#REF!</v>
      </c>
      <c r="J96" s="254"/>
      <c r="K96" s="192"/>
      <c r="L96" s="193"/>
    </row>
    <row r="97" spans="2:13" ht="30">
      <c r="B97" s="315" t="s">
        <v>421</v>
      </c>
      <c r="C97" s="281" t="s">
        <v>158</v>
      </c>
      <c r="D97" s="213" t="s">
        <v>7</v>
      </c>
      <c r="E97" s="276">
        <v>6228.02</v>
      </c>
      <c r="F97" s="334"/>
      <c r="G97" s="213"/>
      <c r="H97" s="215" t="e">
        <f>VLOOKUP(G97,#REF!,5,0)</f>
        <v>#REF!</v>
      </c>
      <c r="I97" s="326" t="e">
        <f t="shared" si="9"/>
        <v>#REF!</v>
      </c>
      <c r="J97" s="254"/>
      <c r="K97" s="192"/>
      <c r="L97" s="193"/>
    </row>
    <row r="98" spans="2:13" ht="43.5" thickBot="1">
      <c r="B98" s="315" t="s">
        <v>422</v>
      </c>
      <c r="C98" s="335" t="s">
        <v>281</v>
      </c>
      <c r="D98" s="336" t="s">
        <v>249</v>
      </c>
      <c r="E98" s="337">
        <v>17</v>
      </c>
      <c r="F98" s="336"/>
      <c r="G98" s="338"/>
      <c r="H98" s="215" t="e">
        <f>VLOOKUP(G98,#REF!,5,0)</f>
        <v>#REF!</v>
      </c>
      <c r="I98" s="326" t="e">
        <f>TRUNC(E98*H98,2)</f>
        <v>#REF!</v>
      </c>
      <c r="J98" s="254"/>
      <c r="K98" s="192"/>
      <c r="L98" s="193"/>
    </row>
    <row r="99" spans="2:13" ht="29.1" customHeight="1">
      <c r="B99" s="266"/>
      <c r="C99" s="267"/>
      <c r="D99" s="268"/>
      <c r="E99" s="269"/>
      <c r="F99" s="268"/>
      <c r="G99" s="267"/>
      <c r="H99" s="270"/>
      <c r="I99" s="271"/>
      <c r="J99" s="272"/>
      <c r="K99" s="192"/>
      <c r="L99" s="193"/>
    </row>
    <row r="100" spans="2:13" ht="29.1" customHeight="1">
      <c r="B100" s="204">
        <v>8</v>
      </c>
      <c r="C100" s="462" t="s">
        <v>167</v>
      </c>
      <c r="D100" s="463"/>
      <c r="E100" s="463"/>
      <c r="F100" s="463"/>
      <c r="G100" s="463"/>
      <c r="H100" s="464"/>
      <c r="I100" s="205" t="e">
        <f>I101+I113</f>
        <v>#REF!</v>
      </c>
      <c r="J100" s="254"/>
      <c r="K100" s="275"/>
      <c r="L100" s="193"/>
    </row>
    <row r="101" spans="2:13" ht="29.1" customHeight="1">
      <c r="B101" s="339" t="s">
        <v>238</v>
      </c>
      <c r="C101" s="340" t="s">
        <v>263</v>
      </c>
      <c r="D101" s="341"/>
      <c r="E101" s="341"/>
      <c r="F101" s="341"/>
      <c r="G101" s="341"/>
      <c r="H101" s="342"/>
      <c r="I101" s="343" t="e">
        <f>SUM(I102:I112)</f>
        <v>#REF!</v>
      </c>
      <c r="J101" s="254"/>
      <c r="K101" s="275"/>
      <c r="L101" s="193"/>
    </row>
    <row r="102" spans="2:13" ht="29.1" customHeight="1">
      <c r="B102" s="206" t="s">
        <v>377</v>
      </c>
      <c r="C102" s="252" t="s">
        <v>399</v>
      </c>
      <c r="D102" s="259" t="s">
        <v>6</v>
      </c>
      <c r="E102" s="277">
        <v>1001</v>
      </c>
      <c r="F102" s="259"/>
      <c r="G102" s="344"/>
      <c r="H102" s="215" t="e">
        <f>VLOOKUP(G102,#REF!,5,0)</f>
        <v>#REF!</v>
      </c>
      <c r="I102" s="326" t="e">
        <f t="shared" ref="I102:I112" si="10">TRUNC(E102*H102,2)</f>
        <v>#REF!</v>
      </c>
      <c r="J102" s="254"/>
      <c r="K102" s="345"/>
      <c r="L102" s="193"/>
      <c r="M102" s="311"/>
    </row>
    <row r="103" spans="2:13" ht="42.75">
      <c r="B103" s="206" t="s">
        <v>378</v>
      </c>
      <c r="C103" s="281" t="s">
        <v>256</v>
      </c>
      <c r="D103" s="259" t="s">
        <v>41</v>
      </c>
      <c r="E103" s="276">
        <v>373</v>
      </c>
      <c r="F103" s="323"/>
      <c r="G103" s="346"/>
      <c r="H103" s="215" t="e">
        <f>VLOOKUP(G103,#REF!,5,0)</f>
        <v>#REF!</v>
      </c>
      <c r="I103" s="326" t="e">
        <f t="shared" si="10"/>
        <v>#REF!</v>
      </c>
      <c r="J103" s="254"/>
      <c r="K103" s="345"/>
      <c r="L103" s="193"/>
      <c r="M103" s="311"/>
    </row>
    <row r="104" spans="2:13" ht="42.75">
      <c r="B104" s="206" t="s">
        <v>379</v>
      </c>
      <c r="C104" s="281" t="s">
        <v>255</v>
      </c>
      <c r="D104" s="259" t="s">
        <v>41</v>
      </c>
      <c r="E104" s="276">
        <v>529</v>
      </c>
      <c r="F104" s="213"/>
      <c r="G104" s="346"/>
      <c r="H104" s="215" t="e">
        <f>VLOOKUP(G104,#REF!,5,0)</f>
        <v>#REF!</v>
      </c>
      <c r="I104" s="326" t="e">
        <f t="shared" si="10"/>
        <v>#REF!</v>
      </c>
      <c r="J104" s="254"/>
      <c r="K104" s="347"/>
      <c r="L104" s="193"/>
      <c r="M104" s="311"/>
    </row>
    <row r="105" spans="2:13" ht="85.5">
      <c r="B105" s="206" t="s">
        <v>380</v>
      </c>
      <c r="C105" s="252" t="s">
        <v>253</v>
      </c>
      <c r="D105" s="259" t="s">
        <v>41</v>
      </c>
      <c r="E105" s="276">
        <v>184</v>
      </c>
      <c r="F105" s="323"/>
      <c r="G105" s="346"/>
      <c r="H105" s="215" t="e">
        <f>VLOOKUP(G105,#REF!,5,0)</f>
        <v>#REF!</v>
      </c>
      <c r="I105" s="326" t="e">
        <f t="shared" si="10"/>
        <v>#REF!</v>
      </c>
      <c r="J105" s="254"/>
      <c r="K105" s="347"/>
      <c r="L105" s="193"/>
      <c r="M105" s="311"/>
    </row>
    <row r="106" spans="2:13" ht="85.5">
      <c r="B106" s="206" t="s">
        <v>381</v>
      </c>
      <c r="C106" s="252" t="s">
        <v>254</v>
      </c>
      <c r="D106" s="259" t="s">
        <v>41</v>
      </c>
      <c r="E106" s="276">
        <v>167</v>
      </c>
      <c r="F106" s="323"/>
      <c r="G106" s="346"/>
      <c r="H106" s="215">
        <v>223</v>
      </c>
      <c r="I106" s="326">
        <f t="shared" si="10"/>
        <v>37241</v>
      </c>
      <c r="J106" s="254"/>
      <c r="K106" s="345"/>
      <c r="L106" s="193"/>
      <c r="M106" s="311"/>
    </row>
    <row r="107" spans="2:13" ht="30">
      <c r="B107" s="206" t="s">
        <v>382</v>
      </c>
      <c r="C107" s="348" t="s">
        <v>251</v>
      </c>
      <c r="D107" s="259" t="s">
        <v>250</v>
      </c>
      <c r="E107" s="277">
        <v>156</v>
      </c>
      <c r="F107" s="323"/>
      <c r="G107" s="346"/>
      <c r="H107" s="215" t="e">
        <f>VLOOKUP(G107,#REF!,5,0)</f>
        <v>#REF!</v>
      </c>
      <c r="I107" s="326" t="e">
        <f t="shared" si="10"/>
        <v>#REF!</v>
      </c>
      <c r="J107" s="254"/>
      <c r="K107" s="192"/>
      <c r="L107" s="193"/>
    </row>
    <row r="108" spans="2:13" ht="30">
      <c r="B108" s="206" t="s">
        <v>383</v>
      </c>
      <c r="C108" s="348" t="s">
        <v>252</v>
      </c>
      <c r="D108" s="259" t="s">
        <v>250</v>
      </c>
      <c r="E108" s="277">
        <v>2506</v>
      </c>
      <c r="F108" s="323"/>
      <c r="G108" s="346"/>
      <c r="H108" s="215" t="e">
        <f>VLOOKUP(G108,#REF!,5,0)</f>
        <v>#REF!</v>
      </c>
      <c r="I108" s="326" t="e">
        <f t="shared" si="10"/>
        <v>#REF!</v>
      </c>
      <c r="J108" s="254"/>
      <c r="K108" s="192"/>
      <c r="L108" s="193"/>
    </row>
    <row r="109" spans="2:13" ht="30">
      <c r="B109" s="206" t="s">
        <v>384</v>
      </c>
      <c r="C109" s="348" t="s">
        <v>262</v>
      </c>
      <c r="D109" s="259" t="s">
        <v>250</v>
      </c>
      <c r="E109" s="277">
        <v>702</v>
      </c>
      <c r="F109" s="323"/>
      <c r="G109" s="346"/>
      <c r="H109" s="215" t="e">
        <f>VLOOKUP(G109,#REF!,5,0)</f>
        <v>#REF!</v>
      </c>
      <c r="I109" s="326" t="e">
        <f t="shared" si="10"/>
        <v>#REF!</v>
      </c>
      <c r="J109" s="254"/>
      <c r="K109" s="192"/>
      <c r="L109" s="193"/>
    </row>
    <row r="110" spans="2:13" ht="30">
      <c r="B110" s="206" t="s">
        <v>385</v>
      </c>
      <c r="C110" s="252" t="s">
        <v>257</v>
      </c>
      <c r="D110" s="213" t="s">
        <v>8</v>
      </c>
      <c r="E110" s="276">
        <v>31000</v>
      </c>
      <c r="F110" s="213"/>
      <c r="G110" s="346"/>
      <c r="H110" s="215" t="e">
        <f>VLOOKUP(G110,#REF!,5,0)</f>
        <v>#REF!</v>
      </c>
      <c r="I110" s="349" t="e">
        <f t="shared" si="10"/>
        <v>#REF!</v>
      </c>
      <c r="J110" s="254"/>
      <c r="K110" s="192"/>
      <c r="L110" s="193"/>
    </row>
    <row r="111" spans="2:13" ht="30">
      <c r="B111" s="206" t="s">
        <v>386</v>
      </c>
      <c r="C111" s="350" t="s">
        <v>258</v>
      </c>
      <c r="D111" s="213" t="s">
        <v>8</v>
      </c>
      <c r="E111" s="276">
        <v>38000</v>
      </c>
      <c r="F111" s="213"/>
      <c r="G111" s="346"/>
      <c r="H111" s="215" t="e">
        <f>VLOOKUP(G111,#REF!,5,0)</f>
        <v>#REF!</v>
      </c>
      <c r="I111" s="349" t="e">
        <f t="shared" si="10"/>
        <v>#REF!</v>
      </c>
      <c r="J111" s="254"/>
      <c r="K111" s="192"/>
      <c r="L111" s="193"/>
    </row>
    <row r="112" spans="2:13" ht="29.1" customHeight="1">
      <c r="B112" s="206" t="s">
        <v>387</v>
      </c>
      <c r="C112" s="350" t="s">
        <v>269</v>
      </c>
      <c r="D112" s="213" t="s">
        <v>249</v>
      </c>
      <c r="E112" s="276">
        <v>126</v>
      </c>
      <c r="F112" s="213"/>
      <c r="G112" s="346"/>
      <c r="H112" s="212" t="e">
        <f>VLOOKUP(G112,#REF!,5,0)</f>
        <v>#REF!</v>
      </c>
      <c r="I112" s="351" t="e">
        <f t="shared" si="10"/>
        <v>#REF!</v>
      </c>
      <c r="J112" s="254"/>
      <c r="K112" s="192"/>
      <c r="L112" s="193"/>
    </row>
    <row r="113" spans="2:15" ht="29.1" customHeight="1">
      <c r="B113" s="352" t="s">
        <v>239</v>
      </c>
      <c r="C113" s="475" t="s">
        <v>264</v>
      </c>
      <c r="D113" s="476"/>
      <c r="E113" s="476"/>
      <c r="F113" s="476"/>
      <c r="G113" s="476"/>
      <c r="H113" s="477"/>
      <c r="I113" s="353" t="e">
        <f>SUBTOTAL(9,I114:I121)</f>
        <v>#REF!</v>
      </c>
      <c r="J113" s="254"/>
      <c r="K113" s="192"/>
      <c r="L113" s="193"/>
    </row>
    <row r="114" spans="2:15" ht="30">
      <c r="B114" s="206" t="s">
        <v>388</v>
      </c>
      <c r="C114" s="239" t="s">
        <v>400</v>
      </c>
      <c r="D114" s="213" t="s">
        <v>398</v>
      </c>
      <c r="E114" s="354">
        <v>1260</v>
      </c>
      <c r="F114" s="213"/>
      <c r="G114" s="355"/>
      <c r="H114" s="215" t="e">
        <f>VLOOKUP(G114,#REF!,5,0)</f>
        <v>#REF!</v>
      </c>
      <c r="I114" s="351" t="e">
        <f t="shared" ref="I114:I121" si="11">TRUNC(E114*H114,2)</f>
        <v>#REF!</v>
      </c>
      <c r="J114" s="254"/>
      <c r="K114" s="192"/>
      <c r="L114" s="193"/>
    </row>
    <row r="115" spans="2:15" ht="30">
      <c r="B115" s="206" t="s">
        <v>389</v>
      </c>
      <c r="C115" s="281" t="s">
        <v>259</v>
      </c>
      <c r="D115" s="213" t="s">
        <v>245</v>
      </c>
      <c r="E115" s="354">
        <v>1.502</v>
      </c>
      <c r="F115" s="213"/>
      <c r="G115" s="355"/>
      <c r="H115" s="215" t="e">
        <f>VLOOKUP(G115,#REF!,5,0)</f>
        <v>#REF!</v>
      </c>
      <c r="I115" s="351" t="e">
        <f t="shared" si="11"/>
        <v>#REF!</v>
      </c>
      <c r="J115" s="254"/>
      <c r="K115" s="192"/>
      <c r="L115" s="193"/>
    </row>
    <row r="116" spans="2:15" ht="30">
      <c r="B116" s="206" t="s">
        <v>390</v>
      </c>
      <c r="C116" s="281" t="s">
        <v>260</v>
      </c>
      <c r="D116" s="213" t="s">
        <v>13</v>
      </c>
      <c r="E116" s="354">
        <v>834</v>
      </c>
      <c r="F116" s="213"/>
      <c r="G116" s="355"/>
      <c r="H116" s="215" t="e">
        <f>VLOOKUP(G116,#REF!,5,0)</f>
        <v>#REF!</v>
      </c>
      <c r="I116" s="351" t="e">
        <f>TRUNC(E116*H116,2)</f>
        <v>#REF!</v>
      </c>
      <c r="J116" s="254"/>
      <c r="K116" s="192"/>
      <c r="L116" s="193"/>
    </row>
    <row r="117" spans="2:15" ht="30">
      <c r="B117" s="206" t="s">
        <v>391</v>
      </c>
      <c r="C117" s="281" t="s">
        <v>246</v>
      </c>
      <c r="D117" s="213" t="s">
        <v>245</v>
      </c>
      <c r="E117" s="276">
        <v>0.42</v>
      </c>
      <c r="F117" s="213"/>
      <c r="G117" s="356"/>
      <c r="H117" s="215" t="e">
        <f>VLOOKUP(G117,#REF!,5,0)</f>
        <v>#REF!</v>
      </c>
      <c r="I117" s="351" t="e">
        <f t="shared" si="11"/>
        <v>#REF!</v>
      </c>
      <c r="J117" s="254"/>
      <c r="K117" s="192"/>
      <c r="L117" s="193"/>
    </row>
    <row r="118" spans="2:15" ht="30">
      <c r="B118" s="206" t="s">
        <v>392</v>
      </c>
      <c r="C118" s="281" t="e">
        <f>#REF!</f>
        <v>#REF!</v>
      </c>
      <c r="D118" s="213" t="s">
        <v>6</v>
      </c>
      <c r="E118" s="276">
        <v>1001</v>
      </c>
      <c r="F118" s="259"/>
      <c r="G118" s="283"/>
      <c r="H118" s="215" t="e">
        <f>VLOOKUP(G118,#REF!,5,0)</f>
        <v>#REF!</v>
      </c>
      <c r="I118" s="351" t="e">
        <f t="shared" si="11"/>
        <v>#REF!</v>
      </c>
      <c r="J118" s="254"/>
      <c r="K118" s="192"/>
      <c r="L118" s="193"/>
    </row>
    <row r="119" spans="2:15" ht="30">
      <c r="B119" s="206" t="s">
        <v>393</v>
      </c>
      <c r="C119" s="252" t="s">
        <v>176</v>
      </c>
      <c r="D119" s="259" t="s">
        <v>41</v>
      </c>
      <c r="E119" s="277">
        <v>56</v>
      </c>
      <c r="F119" s="213"/>
      <c r="G119" s="355"/>
      <c r="H119" s="215" t="e">
        <f>VLOOKUP(G119,#REF!,5,0)</f>
        <v>#REF!</v>
      </c>
      <c r="I119" s="326" t="e">
        <f t="shared" si="11"/>
        <v>#REF!</v>
      </c>
      <c r="J119" s="254"/>
      <c r="K119" s="192"/>
      <c r="L119" s="193"/>
    </row>
    <row r="120" spans="2:15" ht="30">
      <c r="B120" s="206" t="s">
        <v>395</v>
      </c>
      <c r="C120" s="252" t="s">
        <v>177</v>
      </c>
      <c r="D120" s="259" t="s">
        <v>41</v>
      </c>
      <c r="E120" s="277">
        <v>70</v>
      </c>
      <c r="F120" s="213"/>
      <c r="G120" s="355"/>
      <c r="H120" s="215" t="e">
        <f>VLOOKUP(G120,#REF!,5,0)</f>
        <v>#REF!</v>
      </c>
      <c r="I120" s="326" t="e">
        <f t="shared" si="11"/>
        <v>#REF!</v>
      </c>
      <c r="J120" s="254"/>
      <c r="K120" s="192"/>
      <c r="L120" s="193"/>
    </row>
    <row r="121" spans="2:15" ht="30">
      <c r="B121" s="206" t="s">
        <v>394</v>
      </c>
      <c r="C121" s="252" t="s">
        <v>99</v>
      </c>
      <c r="D121" s="259" t="s">
        <v>7</v>
      </c>
      <c r="E121" s="277">
        <v>2575</v>
      </c>
      <c r="F121" s="296"/>
      <c r="G121" s="265"/>
      <c r="H121" s="215" t="e">
        <f>VLOOKUP(G121,#REF!,5,0)</f>
        <v>#REF!</v>
      </c>
      <c r="I121" s="326" t="e">
        <f t="shared" si="11"/>
        <v>#REF!</v>
      </c>
      <c r="J121" s="254"/>
      <c r="K121" s="192"/>
      <c r="L121" s="193"/>
    </row>
    <row r="122" spans="2:15" ht="29.1" customHeight="1">
      <c r="B122" s="357"/>
      <c r="C122" s="348"/>
      <c r="D122" s="259"/>
      <c r="E122" s="277"/>
      <c r="F122" s="259"/>
      <c r="G122" s="348"/>
      <c r="H122" s="358"/>
      <c r="I122" s="359"/>
      <c r="J122" s="272"/>
      <c r="K122" s="360"/>
      <c r="L122" s="193"/>
    </row>
    <row r="123" spans="2:15" ht="29.1" customHeight="1">
      <c r="B123" s="204">
        <v>9</v>
      </c>
      <c r="C123" s="462" t="s">
        <v>132</v>
      </c>
      <c r="D123" s="463"/>
      <c r="E123" s="463"/>
      <c r="F123" s="463"/>
      <c r="G123" s="463"/>
      <c r="H123" s="464"/>
      <c r="I123" s="205" t="e">
        <f>SUM(I124:I135)</f>
        <v>#REF!</v>
      </c>
      <c r="J123" s="254"/>
      <c r="K123" s="275"/>
      <c r="L123" s="193"/>
      <c r="O123" s="361"/>
    </row>
    <row r="124" spans="2:15" ht="30">
      <c r="B124" s="206" t="s">
        <v>240</v>
      </c>
      <c r="C124" s="281" t="s">
        <v>303</v>
      </c>
      <c r="D124" s="213" t="s">
        <v>302</v>
      </c>
      <c r="E124" s="276">
        <v>100</v>
      </c>
      <c r="F124" s="213"/>
      <c r="G124" s="362"/>
      <c r="H124" s="215" t="e">
        <f>VLOOKUP(G124,#REF!,5,0)</f>
        <v>#REF!</v>
      </c>
      <c r="I124" s="209" t="e">
        <f t="shared" ref="I124:I131" si="12">TRUNC(E124*H124,2)</f>
        <v>#REF!</v>
      </c>
      <c r="J124" s="254"/>
      <c r="K124" s="192"/>
      <c r="L124" s="193"/>
    </row>
    <row r="125" spans="2:15" ht="30">
      <c r="B125" s="206" t="s">
        <v>241</v>
      </c>
      <c r="C125" s="281" t="s">
        <v>304</v>
      </c>
      <c r="D125" s="213" t="s">
        <v>302</v>
      </c>
      <c r="E125" s="276">
        <v>200</v>
      </c>
      <c r="F125" s="213"/>
      <c r="G125" s="362"/>
      <c r="H125" s="215" t="e">
        <f>VLOOKUP(G125,#REF!,5,0)</f>
        <v>#REF!</v>
      </c>
      <c r="I125" s="209" t="e">
        <f t="shared" si="12"/>
        <v>#REF!</v>
      </c>
      <c r="J125" s="254"/>
      <c r="K125" s="192"/>
      <c r="L125" s="193"/>
    </row>
    <row r="126" spans="2:15" ht="30">
      <c r="B126" s="206" t="s">
        <v>242</v>
      </c>
      <c r="C126" s="281" t="s">
        <v>305</v>
      </c>
      <c r="D126" s="213" t="s">
        <v>302</v>
      </c>
      <c r="E126" s="276">
        <v>100</v>
      </c>
      <c r="F126" s="213"/>
      <c r="G126" s="362"/>
      <c r="H126" s="215" t="e">
        <f>VLOOKUP(G126,#REF!,5,0)</f>
        <v>#REF!</v>
      </c>
      <c r="I126" s="209" t="e">
        <f t="shared" si="12"/>
        <v>#REF!</v>
      </c>
      <c r="J126" s="254"/>
      <c r="K126" s="192"/>
      <c r="L126" s="193"/>
    </row>
    <row r="127" spans="2:15" ht="30">
      <c r="B127" s="206" t="s">
        <v>243</v>
      </c>
      <c r="C127" s="281" t="s">
        <v>306</v>
      </c>
      <c r="D127" s="213" t="s">
        <v>302</v>
      </c>
      <c r="E127" s="276">
        <v>60</v>
      </c>
      <c r="F127" s="213"/>
      <c r="G127" s="362"/>
      <c r="H127" s="215" t="e">
        <f>VLOOKUP(G127,#REF!,5,0)</f>
        <v>#REF!</v>
      </c>
      <c r="I127" s="209" t="e">
        <f t="shared" si="12"/>
        <v>#REF!</v>
      </c>
      <c r="J127" s="254"/>
      <c r="K127" s="192"/>
      <c r="L127" s="193"/>
    </row>
    <row r="128" spans="2:15" ht="42.75">
      <c r="B128" s="206" t="s">
        <v>248</v>
      </c>
      <c r="C128" s="281" t="s">
        <v>307</v>
      </c>
      <c r="D128" s="213" t="s">
        <v>7</v>
      </c>
      <c r="E128" s="276">
        <v>150</v>
      </c>
      <c r="F128" s="213"/>
      <c r="G128" s="362"/>
      <c r="H128" s="215" t="e">
        <f>VLOOKUP(G128,#REF!,5,0)</f>
        <v>#REF!</v>
      </c>
      <c r="I128" s="209" t="e">
        <f t="shared" si="12"/>
        <v>#REF!</v>
      </c>
      <c r="J128" s="254"/>
      <c r="K128" s="192"/>
      <c r="L128" s="193"/>
    </row>
    <row r="129" spans="2:19" ht="42.75">
      <c r="B129" s="206" t="s">
        <v>287</v>
      </c>
      <c r="C129" s="281" t="s">
        <v>308</v>
      </c>
      <c r="D129" s="213" t="s">
        <v>7</v>
      </c>
      <c r="E129" s="276">
        <v>120</v>
      </c>
      <c r="F129" s="213"/>
      <c r="G129" s="362"/>
      <c r="H129" s="215" t="e">
        <f>VLOOKUP(G129,#REF!,5,0)</f>
        <v>#REF!</v>
      </c>
      <c r="I129" s="209" t="e">
        <f t="shared" si="12"/>
        <v>#REF!</v>
      </c>
      <c r="J129" s="254"/>
      <c r="K129" s="192"/>
      <c r="L129" s="193"/>
    </row>
    <row r="130" spans="2:19" ht="42.75">
      <c r="B130" s="206" t="s">
        <v>288</v>
      </c>
      <c r="C130" s="281" t="s">
        <v>309</v>
      </c>
      <c r="D130" s="213" t="s">
        <v>7</v>
      </c>
      <c r="E130" s="276">
        <v>380</v>
      </c>
      <c r="F130" s="213"/>
      <c r="G130" s="362"/>
      <c r="H130" s="215" t="e">
        <f>VLOOKUP(G130,#REF!,5,0)</f>
        <v>#REF!</v>
      </c>
      <c r="I130" s="209" t="e">
        <f t="shared" si="12"/>
        <v>#REF!</v>
      </c>
      <c r="J130" s="254"/>
      <c r="K130" s="192"/>
      <c r="L130" s="193"/>
    </row>
    <row r="131" spans="2:19" ht="42.75">
      <c r="B131" s="206" t="s">
        <v>289</v>
      </c>
      <c r="C131" s="281" t="s">
        <v>310</v>
      </c>
      <c r="D131" s="213" t="s">
        <v>7</v>
      </c>
      <c r="E131" s="276">
        <v>200</v>
      </c>
      <c r="F131" s="213"/>
      <c r="G131" s="362"/>
      <c r="H131" s="215" t="e">
        <f>VLOOKUP(G131,#REF!,5,0)</f>
        <v>#REF!</v>
      </c>
      <c r="I131" s="209" t="e">
        <f t="shared" si="12"/>
        <v>#REF!</v>
      </c>
      <c r="J131" s="254"/>
      <c r="K131" s="192"/>
      <c r="L131" s="193"/>
    </row>
    <row r="132" spans="2:19" ht="42.75">
      <c r="B132" s="206" t="s">
        <v>290</v>
      </c>
      <c r="C132" s="281" t="s">
        <v>311</v>
      </c>
      <c r="D132" s="213" t="s">
        <v>7</v>
      </c>
      <c r="E132" s="276">
        <v>120</v>
      </c>
      <c r="F132" s="213"/>
      <c r="G132" s="362"/>
      <c r="H132" s="215" t="e">
        <f>VLOOKUP(G132,#REF!,5,0)</f>
        <v>#REF!</v>
      </c>
      <c r="I132" s="209" t="e">
        <f t="shared" ref="I132" si="13">TRUNC(E132*H132,2)</f>
        <v>#REF!</v>
      </c>
      <c r="J132" s="254"/>
      <c r="K132" s="192"/>
      <c r="L132" s="193"/>
    </row>
    <row r="133" spans="2:19" ht="30">
      <c r="B133" s="206" t="s">
        <v>293</v>
      </c>
      <c r="C133" s="281" t="s">
        <v>247</v>
      </c>
      <c r="D133" s="213" t="s">
        <v>76</v>
      </c>
      <c r="E133" s="276">
        <v>23</v>
      </c>
      <c r="F133" s="213"/>
      <c r="G133" s="363"/>
      <c r="H133" s="215" t="e">
        <f>VLOOKUP(F133,#REF!,5,0)</f>
        <v>#REF!</v>
      </c>
      <c r="I133" s="209" t="e">
        <f>TRUNC(E133*H133,2)</f>
        <v>#REF!</v>
      </c>
      <c r="J133" s="254"/>
      <c r="K133" s="345"/>
      <c r="L133" s="193"/>
      <c r="O133" s="364"/>
    </row>
    <row r="134" spans="2:19" ht="30">
      <c r="B134" s="206" t="s">
        <v>291</v>
      </c>
      <c r="C134" s="365" t="s">
        <v>401</v>
      </c>
      <c r="D134" s="366" t="s">
        <v>7</v>
      </c>
      <c r="E134" s="276">
        <v>10</v>
      </c>
      <c r="F134" s="213"/>
      <c r="G134" s="367"/>
      <c r="H134" s="215" t="e">
        <f>VLOOKUP(G134,#REF!,5,0)</f>
        <v>#REF!</v>
      </c>
      <c r="I134" s="209" t="e">
        <f>TRUNC(E134*H134,2)</f>
        <v>#REF!</v>
      </c>
      <c r="J134" s="254"/>
      <c r="K134" s="192"/>
      <c r="L134" s="193"/>
    </row>
    <row r="135" spans="2:19" ht="30">
      <c r="B135" s="206" t="s">
        <v>292</v>
      </c>
      <c r="C135" s="365" t="s">
        <v>204</v>
      </c>
      <c r="D135" s="366" t="s">
        <v>7</v>
      </c>
      <c r="E135" s="276">
        <v>1.5</v>
      </c>
      <c r="F135" s="213"/>
      <c r="G135" s="367"/>
      <c r="H135" s="215" t="e">
        <f>VLOOKUP(G135,#REF!,5,0)</f>
        <v>#REF!</v>
      </c>
      <c r="I135" s="209" t="e">
        <f>TRUNC(E135*H135,2)</f>
        <v>#REF!</v>
      </c>
      <c r="J135" s="254"/>
      <c r="K135" s="192"/>
      <c r="L135" s="193"/>
    </row>
    <row r="136" spans="2:19" ht="29.1" customHeight="1">
      <c r="B136" s="368"/>
      <c r="C136" s="369"/>
      <c r="D136" s="366"/>
      <c r="E136" s="276"/>
      <c r="F136" s="366"/>
      <c r="G136" s="369"/>
      <c r="H136" s="208"/>
      <c r="I136" s="370"/>
      <c r="J136" s="272"/>
      <c r="K136" s="192"/>
      <c r="L136" s="193"/>
    </row>
    <row r="137" spans="2:19" ht="29.1" customHeight="1">
      <c r="B137" s="204">
        <v>10</v>
      </c>
      <c r="C137" s="462" t="s">
        <v>211</v>
      </c>
      <c r="D137" s="463"/>
      <c r="E137" s="463"/>
      <c r="F137" s="463"/>
      <c r="G137" s="463"/>
      <c r="H137" s="464"/>
      <c r="I137" s="205" t="e">
        <f>SUM(I138:I151)</f>
        <v>#REF!</v>
      </c>
      <c r="J137" s="254"/>
      <c r="K137" s="275"/>
      <c r="L137" s="193"/>
    </row>
    <row r="138" spans="2:19" ht="30">
      <c r="B138" s="206" t="s">
        <v>317</v>
      </c>
      <c r="C138" s="365" t="s">
        <v>198</v>
      </c>
      <c r="D138" s="366" t="s">
        <v>207</v>
      </c>
      <c r="E138" s="276">
        <v>2024</v>
      </c>
      <c r="F138" s="213"/>
      <c r="G138" s="371"/>
      <c r="H138" s="215" t="e">
        <f>VLOOKUP(G138,#REF!,5,0)</f>
        <v>#REF!</v>
      </c>
      <c r="I138" s="209" t="e">
        <f t="shared" ref="I138:I151" si="14">TRUNC(E138*H138,2)</f>
        <v>#REF!</v>
      </c>
      <c r="J138" s="254"/>
      <c r="K138" s="192"/>
      <c r="L138" s="193"/>
      <c r="O138" s="313"/>
      <c r="Q138" s="313"/>
    </row>
    <row r="139" spans="2:19" ht="30">
      <c r="B139" s="206" t="s">
        <v>318</v>
      </c>
      <c r="C139" s="365" t="s">
        <v>301</v>
      </c>
      <c r="D139" s="366" t="s">
        <v>207</v>
      </c>
      <c r="E139" s="276">
        <v>4048</v>
      </c>
      <c r="F139" s="213"/>
      <c r="G139" s="371"/>
      <c r="H139" s="215" t="e">
        <f>VLOOKUP(G139,#REF!,5,0)</f>
        <v>#REF!</v>
      </c>
      <c r="I139" s="209" t="e">
        <f t="shared" si="14"/>
        <v>#REF!</v>
      </c>
      <c r="J139" s="254"/>
      <c r="K139" s="192"/>
      <c r="L139" s="193"/>
      <c r="O139" s="313"/>
      <c r="Q139" s="313"/>
    </row>
    <row r="140" spans="2:19" ht="30">
      <c r="B140" s="206" t="s">
        <v>319</v>
      </c>
      <c r="C140" s="365" t="s">
        <v>199</v>
      </c>
      <c r="D140" s="366" t="s">
        <v>207</v>
      </c>
      <c r="E140" s="276">
        <v>4048</v>
      </c>
      <c r="F140" s="213"/>
      <c r="G140" s="371"/>
      <c r="H140" s="215" t="e">
        <f>VLOOKUP(G140,#REF!,5,0)</f>
        <v>#REF!</v>
      </c>
      <c r="I140" s="209" t="e">
        <f t="shared" si="14"/>
        <v>#REF!</v>
      </c>
      <c r="J140" s="254"/>
      <c r="K140" s="192"/>
      <c r="L140" s="193"/>
      <c r="O140" s="313"/>
      <c r="Q140" s="313"/>
    </row>
    <row r="141" spans="2:19" ht="30">
      <c r="B141" s="206" t="s">
        <v>320</v>
      </c>
      <c r="C141" s="365" t="s">
        <v>200</v>
      </c>
      <c r="D141" s="366" t="s">
        <v>207</v>
      </c>
      <c r="E141" s="276">
        <v>4048</v>
      </c>
      <c r="F141" s="213"/>
      <c r="G141" s="371"/>
      <c r="H141" s="215" t="e">
        <f>VLOOKUP(G141,#REF!,5,0)</f>
        <v>#REF!</v>
      </c>
      <c r="I141" s="209" t="e">
        <f t="shared" si="14"/>
        <v>#REF!</v>
      </c>
      <c r="J141" s="254"/>
      <c r="K141" s="192"/>
      <c r="L141" s="193"/>
      <c r="O141" s="313"/>
      <c r="Q141" s="313"/>
    </row>
    <row r="142" spans="2:19" ht="30">
      <c r="B142" s="206" t="s">
        <v>321</v>
      </c>
      <c r="C142" s="365" t="s">
        <v>192</v>
      </c>
      <c r="D142" s="366" t="s">
        <v>207</v>
      </c>
      <c r="E142" s="276">
        <v>4048</v>
      </c>
      <c r="F142" s="213"/>
      <c r="G142" s="371"/>
      <c r="H142" s="215" t="e">
        <f>VLOOKUP(G142,#REF!,5,0)</f>
        <v>#REF!</v>
      </c>
      <c r="I142" s="209" t="e">
        <f t="shared" si="14"/>
        <v>#REF!</v>
      </c>
      <c r="J142" s="254"/>
      <c r="K142" s="192"/>
      <c r="L142" s="193"/>
      <c r="O142" s="313"/>
      <c r="Q142" s="313"/>
    </row>
    <row r="143" spans="2:19" ht="30">
      <c r="B143" s="206" t="s">
        <v>322</v>
      </c>
      <c r="C143" s="365" t="s">
        <v>193</v>
      </c>
      <c r="D143" s="366" t="s">
        <v>207</v>
      </c>
      <c r="E143" s="276">
        <v>8096</v>
      </c>
      <c r="F143" s="213"/>
      <c r="G143" s="371"/>
      <c r="H143" s="215" t="e">
        <f>VLOOKUP(G143,#REF!,5,0)</f>
        <v>#REF!</v>
      </c>
      <c r="I143" s="209" t="e">
        <f t="shared" si="14"/>
        <v>#REF!</v>
      </c>
      <c r="J143" s="254"/>
      <c r="K143" s="192"/>
      <c r="L143" s="193"/>
      <c r="O143" s="313"/>
      <c r="Q143" s="313"/>
    </row>
    <row r="144" spans="2:19" ht="30">
      <c r="B144" s="206" t="s">
        <v>323</v>
      </c>
      <c r="C144" s="365" t="s">
        <v>212</v>
      </c>
      <c r="D144" s="366" t="s">
        <v>207</v>
      </c>
      <c r="E144" s="276">
        <v>4048</v>
      </c>
      <c r="F144" s="213"/>
      <c r="G144" s="371"/>
      <c r="H144" s="215" t="e">
        <f>VLOOKUP(G144,#REF!,5,0)</f>
        <v>#REF!</v>
      </c>
      <c r="I144" s="209" t="e">
        <f t="shared" si="14"/>
        <v>#REF!</v>
      </c>
      <c r="J144" s="254"/>
      <c r="K144" s="192"/>
      <c r="L144" s="193"/>
      <c r="O144" s="372"/>
      <c r="Q144" s="313"/>
      <c r="S144" s="313"/>
    </row>
    <row r="145" spans="1:19" ht="30">
      <c r="B145" s="206" t="s">
        <v>404</v>
      </c>
      <c r="C145" s="365" t="s">
        <v>201</v>
      </c>
      <c r="D145" s="366" t="s">
        <v>207</v>
      </c>
      <c r="E145" s="276">
        <v>8096</v>
      </c>
      <c r="F145" s="213"/>
      <c r="G145" s="371"/>
      <c r="H145" s="215" t="e">
        <f>VLOOKUP(G145,#REF!,5,0)</f>
        <v>#REF!</v>
      </c>
      <c r="I145" s="209" t="e">
        <f t="shared" si="14"/>
        <v>#REF!</v>
      </c>
      <c r="J145" s="254"/>
      <c r="K145" s="192"/>
      <c r="L145" s="193"/>
      <c r="O145" s="372"/>
      <c r="Q145" s="313"/>
      <c r="R145" s="313"/>
    </row>
    <row r="146" spans="1:19" ht="30">
      <c r="B146" s="206" t="s">
        <v>324</v>
      </c>
      <c r="C146" s="365" t="s">
        <v>194</v>
      </c>
      <c r="D146" s="366" t="s">
        <v>207</v>
      </c>
      <c r="E146" s="276">
        <v>8096</v>
      </c>
      <c r="F146" s="213"/>
      <c r="G146" s="371"/>
      <c r="H146" s="215" t="e">
        <f>VLOOKUP(G146,#REF!,5,0)</f>
        <v>#REF!</v>
      </c>
      <c r="I146" s="209" t="e">
        <f t="shared" si="14"/>
        <v>#REF!</v>
      </c>
      <c r="J146" s="254"/>
      <c r="K146" s="192"/>
      <c r="L146" s="193"/>
      <c r="O146" s="372"/>
      <c r="Q146" s="313"/>
      <c r="R146" s="313"/>
      <c r="S146" s="313"/>
    </row>
    <row r="147" spans="1:19" ht="30">
      <c r="B147" s="206" t="s">
        <v>325</v>
      </c>
      <c r="C147" s="365" t="s">
        <v>195</v>
      </c>
      <c r="D147" s="366" t="s">
        <v>207</v>
      </c>
      <c r="E147" s="276">
        <v>4048</v>
      </c>
      <c r="F147" s="213"/>
      <c r="G147" s="371"/>
      <c r="H147" s="215" t="e">
        <f>VLOOKUP(G147,#REF!,5,0)</f>
        <v>#REF!</v>
      </c>
      <c r="I147" s="209" t="e">
        <f t="shared" si="14"/>
        <v>#REF!</v>
      </c>
      <c r="J147" s="254"/>
      <c r="K147" s="192"/>
      <c r="L147" s="193"/>
      <c r="P147" s="372"/>
    </row>
    <row r="148" spans="1:19" ht="30">
      <c r="B148" s="206" t="s">
        <v>326</v>
      </c>
      <c r="C148" s="365" t="s">
        <v>196</v>
      </c>
      <c r="D148" s="366" t="s">
        <v>207</v>
      </c>
      <c r="E148" s="276">
        <v>8096</v>
      </c>
      <c r="F148" s="213"/>
      <c r="G148" s="371"/>
      <c r="H148" s="215" t="e">
        <f>VLOOKUP(G148,#REF!,5,0)</f>
        <v>#REF!</v>
      </c>
      <c r="I148" s="209" t="e">
        <f t="shared" si="14"/>
        <v>#REF!</v>
      </c>
      <c r="J148" s="254"/>
      <c r="K148" s="192"/>
      <c r="L148" s="193"/>
    </row>
    <row r="149" spans="1:19" ht="30">
      <c r="B149" s="206" t="s">
        <v>327</v>
      </c>
      <c r="C149" s="365" t="s">
        <v>197</v>
      </c>
      <c r="D149" s="366" t="s">
        <v>207</v>
      </c>
      <c r="E149" s="276">
        <v>4048</v>
      </c>
      <c r="F149" s="213"/>
      <c r="G149" s="371"/>
      <c r="H149" s="215" t="e">
        <f>VLOOKUP(G149,#REF!,5,0)</f>
        <v>#REF!</v>
      </c>
      <c r="I149" s="209" t="e">
        <f t="shared" si="14"/>
        <v>#REF!</v>
      </c>
      <c r="J149" s="254"/>
      <c r="K149" s="192"/>
      <c r="L149" s="193"/>
    </row>
    <row r="150" spans="1:19" ht="30">
      <c r="B150" s="206" t="s">
        <v>328</v>
      </c>
      <c r="C150" s="365" t="s">
        <v>203</v>
      </c>
      <c r="D150" s="366" t="s">
        <v>207</v>
      </c>
      <c r="E150" s="276">
        <v>4048</v>
      </c>
      <c r="F150" s="213"/>
      <c r="G150" s="371"/>
      <c r="H150" s="215" t="e">
        <f>VLOOKUP(G150,#REF!,5,0)</f>
        <v>#REF!</v>
      </c>
      <c r="I150" s="209" t="e">
        <f t="shared" si="14"/>
        <v>#REF!</v>
      </c>
      <c r="J150" s="254"/>
      <c r="K150" s="192"/>
      <c r="L150" s="193"/>
    </row>
    <row r="151" spans="1:19" ht="30">
      <c r="B151" s="206" t="s">
        <v>329</v>
      </c>
      <c r="C151" s="365" t="s">
        <v>202</v>
      </c>
      <c r="D151" s="366" t="s">
        <v>207</v>
      </c>
      <c r="E151" s="276">
        <v>4048</v>
      </c>
      <c r="F151" s="213"/>
      <c r="G151" s="371"/>
      <c r="H151" s="215" t="e">
        <f>VLOOKUP(G151,#REF!,5,0)</f>
        <v>#REF!</v>
      </c>
      <c r="I151" s="373" t="e">
        <f t="shared" si="14"/>
        <v>#REF!</v>
      </c>
      <c r="J151" s="254"/>
      <c r="K151" s="192"/>
      <c r="L151" s="193"/>
    </row>
    <row r="152" spans="1:19" ht="30">
      <c r="A152" s="374"/>
      <c r="B152" s="375"/>
      <c r="C152" s="376"/>
      <c r="D152" s="377"/>
      <c r="E152" s="292"/>
      <c r="F152" s="291"/>
      <c r="G152" s="378"/>
      <c r="H152" s="378"/>
      <c r="I152" s="378"/>
      <c r="J152" s="379"/>
      <c r="K152" s="192"/>
      <c r="L152" s="193"/>
    </row>
    <row r="153" spans="1:19" ht="30">
      <c r="A153" s="379"/>
      <c r="B153" s="375"/>
      <c r="C153" s="376"/>
      <c r="D153" s="377"/>
      <c r="E153" s="292"/>
      <c r="F153" s="291"/>
      <c r="G153" s="378"/>
      <c r="H153" s="378"/>
      <c r="I153" s="378"/>
      <c r="J153" s="379"/>
      <c r="K153" s="192"/>
      <c r="L153" s="193"/>
    </row>
    <row r="154" spans="1:19" ht="30.75" thickBot="1">
      <c r="A154" s="378"/>
      <c r="B154" s="375"/>
      <c r="C154" s="376"/>
      <c r="D154" s="377"/>
      <c r="E154" s="292"/>
      <c r="F154" s="291"/>
      <c r="G154" s="378"/>
      <c r="H154" s="378"/>
      <c r="I154" s="378"/>
      <c r="J154" s="379"/>
      <c r="K154" s="192"/>
      <c r="L154" s="193"/>
    </row>
    <row r="155" spans="1:19" ht="24" customHeight="1">
      <c r="A155" s="378"/>
      <c r="B155" s="471" t="s">
        <v>205</v>
      </c>
      <c r="C155" s="472"/>
      <c r="D155" s="472"/>
      <c r="E155" s="472"/>
      <c r="F155" s="472"/>
      <c r="G155" s="472"/>
      <c r="H155" s="472"/>
      <c r="I155" s="380" t="e">
        <f>I25+I34+I44+I61+I69+I86+I100+I123+I137+I5</f>
        <v>#REF!</v>
      </c>
      <c r="J155" s="381"/>
      <c r="L155" s="193"/>
    </row>
    <row r="156" spans="1:19" ht="30">
      <c r="A156" s="378"/>
      <c r="B156" s="478" t="s">
        <v>424</v>
      </c>
      <c r="C156" s="479"/>
      <c r="D156" s="479"/>
      <c r="E156" s="479"/>
      <c r="F156" s="479"/>
      <c r="G156" s="479"/>
      <c r="H156" s="479"/>
      <c r="I156" s="382" t="e">
        <f>I101</f>
        <v>#REF!</v>
      </c>
      <c r="J156" s="381"/>
      <c r="L156" s="383"/>
    </row>
    <row r="157" spans="1:19" ht="30">
      <c r="A157" s="378"/>
      <c r="B157" s="478" t="s">
        <v>265</v>
      </c>
      <c r="C157" s="479"/>
      <c r="D157" s="479"/>
      <c r="E157" s="479"/>
      <c r="F157" s="479"/>
      <c r="G157" s="479"/>
      <c r="H157" s="479"/>
      <c r="I157" s="382" t="e">
        <f>I155-I156</f>
        <v>#REF!</v>
      </c>
      <c r="J157" s="381"/>
      <c r="K157" s="384"/>
      <c r="L157" s="383"/>
    </row>
    <row r="158" spans="1:19" ht="30">
      <c r="A158" s="378"/>
      <c r="B158" s="478" t="s">
        <v>425</v>
      </c>
      <c r="C158" s="479"/>
      <c r="D158" s="479"/>
      <c r="E158" s="479"/>
      <c r="F158" s="479"/>
      <c r="G158" s="479"/>
      <c r="H158" s="385" t="s">
        <v>428</v>
      </c>
      <c r="I158" s="386" t="e">
        <f>TRUNC(I156*$H$158,2)</f>
        <v>#REF!</v>
      </c>
      <c r="J158" s="381"/>
      <c r="L158" s="256"/>
    </row>
    <row r="159" spans="1:19" ht="30.75" thickBot="1">
      <c r="A159" s="378"/>
      <c r="B159" s="480" t="s">
        <v>266</v>
      </c>
      <c r="C159" s="481"/>
      <c r="D159" s="481"/>
      <c r="E159" s="481"/>
      <c r="F159" s="481"/>
      <c r="G159" s="481"/>
      <c r="H159" s="387" t="s">
        <v>429</v>
      </c>
      <c r="I159" s="386" t="e">
        <f>TRUNC(I157*$H$159,2)</f>
        <v>#REF!</v>
      </c>
      <c r="J159" s="381"/>
      <c r="L159" s="256"/>
      <c r="M159" s="361"/>
    </row>
    <row r="160" spans="1:19" ht="30.75" thickBot="1">
      <c r="A160" s="388"/>
      <c r="B160" s="473" t="s">
        <v>316</v>
      </c>
      <c r="C160" s="474"/>
      <c r="D160" s="474"/>
      <c r="E160" s="474"/>
      <c r="F160" s="474"/>
      <c r="G160" s="474"/>
      <c r="H160" s="474"/>
      <c r="I160" s="389" t="e">
        <f>I155+I158+I159</f>
        <v>#REF!</v>
      </c>
      <c r="J160" s="390"/>
      <c r="L160" s="256"/>
      <c r="M160" s="364"/>
    </row>
    <row r="161" spans="9:13">
      <c r="I161" s="311"/>
      <c r="J161" s="391"/>
      <c r="M161" s="361"/>
    </row>
    <row r="162" spans="9:13">
      <c r="J162" s="374"/>
      <c r="M162" s="364"/>
    </row>
    <row r="163" spans="9:13">
      <c r="J163" s="374"/>
      <c r="M163" s="361"/>
    </row>
    <row r="164" spans="9:13">
      <c r="I164" s="311"/>
      <c r="J164" s="391"/>
    </row>
    <row r="165" spans="9:13">
      <c r="J165" s="374"/>
    </row>
    <row r="166" spans="9:13">
      <c r="I166" s="311"/>
      <c r="J166" s="391"/>
    </row>
    <row r="167" spans="9:13">
      <c r="J167" s="374"/>
    </row>
    <row r="168" spans="9:13">
      <c r="J168" s="374"/>
    </row>
    <row r="169" spans="9:13">
      <c r="J169" s="374"/>
    </row>
    <row r="170" spans="9:13">
      <c r="J170" s="374"/>
    </row>
    <row r="171" spans="9:13">
      <c r="J171" s="374"/>
    </row>
    <row r="172" spans="9:13">
      <c r="J172" s="374"/>
    </row>
    <row r="173" spans="9:13">
      <c r="J173" s="374"/>
    </row>
    <row r="174" spans="9:13">
      <c r="J174" s="374"/>
    </row>
    <row r="175" spans="9:13">
      <c r="J175" s="374"/>
    </row>
    <row r="176" spans="9:13">
      <c r="J176" s="374"/>
    </row>
    <row r="177" spans="10:10">
      <c r="J177" s="374"/>
    </row>
    <row r="178" spans="10:10">
      <c r="J178" s="374"/>
    </row>
    <row r="179" spans="10:10">
      <c r="J179" s="374"/>
    </row>
    <row r="180" spans="10:10">
      <c r="J180" s="374"/>
    </row>
    <row r="181" spans="10:10">
      <c r="J181" s="374"/>
    </row>
    <row r="182" spans="10:10">
      <c r="J182" s="374"/>
    </row>
    <row r="183" spans="10:10">
      <c r="J183" s="374"/>
    </row>
    <row r="184" spans="10:10">
      <c r="J184" s="374"/>
    </row>
    <row r="185" spans="10:10">
      <c r="J185" s="374"/>
    </row>
    <row r="186" spans="10:10">
      <c r="J186" s="374"/>
    </row>
    <row r="187" spans="10:10">
      <c r="J187" s="374"/>
    </row>
  </sheetData>
  <autoFilter ref="B1:J187"/>
  <mergeCells count="24">
    <mergeCell ref="C123:H123"/>
    <mergeCell ref="C137:H137"/>
    <mergeCell ref="B155:H155"/>
    <mergeCell ref="B160:H160"/>
    <mergeCell ref="C113:H113"/>
    <mergeCell ref="B158:G158"/>
    <mergeCell ref="B159:G159"/>
    <mergeCell ref="B156:H156"/>
    <mergeCell ref="B157:H157"/>
    <mergeCell ref="C100:H100"/>
    <mergeCell ref="C44:H44"/>
    <mergeCell ref="C61:H61"/>
    <mergeCell ref="C69:H69"/>
    <mergeCell ref="C86:H86"/>
    <mergeCell ref="C87:H87"/>
    <mergeCell ref="C52:H52"/>
    <mergeCell ref="C45:H45"/>
    <mergeCell ref="I2:I3"/>
    <mergeCell ref="B2:G2"/>
    <mergeCell ref="B3:G3"/>
    <mergeCell ref="C25:H25"/>
    <mergeCell ref="C34:H34"/>
    <mergeCell ref="C5:H5"/>
    <mergeCell ref="H2:H3"/>
  </mergeCells>
  <printOptions horizontalCentered="1"/>
  <pageMargins left="0.76041666666666663" right="0.11811023622047245" top="0.125" bottom="0.35433070866141736" header="0.31496062992125984" footer="0.11811023622047245"/>
  <pageSetup paperSize="9" scale="53" fitToHeight="0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RESUMO DE ORÇAMENTO</vt:lpstr>
      <vt:lpstr>Planilha</vt:lpstr>
      <vt:lpstr>Planilha!Area_de_impressao</vt:lpstr>
      <vt:lpstr>Planilha!Titulos_de_impressao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irodrigues</dc:creator>
  <cp:lastModifiedBy>Silvio Roberto Carneiro Leao Leimig</cp:lastModifiedBy>
  <cp:lastPrinted>2017-10-23T16:37:36Z</cp:lastPrinted>
  <dcterms:created xsi:type="dcterms:W3CDTF">2012-07-06T17:33:59Z</dcterms:created>
  <dcterms:modified xsi:type="dcterms:W3CDTF">2018-07-23T15:53:51Z</dcterms:modified>
</cp:coreProperties>
</file>